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UTOU\Downloads\"/>
    </mc:Choice>
  </mc:AlternateContent>
  <xr:revisionPtr revIDLastSave="0" documentId="13_ncr:1_{EE17485A-8317-4075-9741-A2A3A852E2CD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WS6" sheetId="15" r:id="rId1"/>
    <sheet name="3（Kalep掲載用）投資評価の例 (回収期間)" sheetId="6" state="hidden" r:id="rId2"/>
    <sheet name="4（Kalep掲載用）投資評価の例 (投資利益率法) " sheetId="7" state="hidden" r:id="rId3"/>
    <sheet name="（初稿）3（DL対応）投資評価の例 (回収期間) (2)" sheetId="10" state="hidden" r:id="rId4"/>
    <sheet name="（初稿）4（DL対応投資評価の例 (投資利益率法) (2)" sheetId="11" state="hidden" r:id="rId5"/>
    <sheet name="投資評価の例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5" l="1"/>
  <c r="G15" i="15" s="1"/>
  <c r="G16" i="15" s="1"/>
  <c r="H8" i="15"/>
  <c r="I8" i="15" s="1"/>
  <c r="J8" i="15" s="1"/>
  <c r="K8" i="15" s="1"/>
  <c r="L8" i="15" s="1"/>
  <c r="H7" i="15"/>
  <c r="I7" i="15" s="1"/>
  <c r="H4" i="15"/>
  <c r="I4" i="15" s="1"/>
  <c r="I2" i="15"/>
  <c r="J2" i="15" s="1"/>
  <c r="K2" i="15" s="1"/>
  <c r="L2" i="15" s="1"/>
  <c r="H10" i="15" l="1"/>
  <c r="I10" i="15" s="1"/>
  <c r="I14" i="15" s="1"/>
  <c r="H5" i="15"/>
  <c r="H6" i="15" s="1"/>
  <c r="J10" i="15"/>
  <c r="J4" i="15"/>
  <c r="I9" i="15"/>
  <c r="I5" i="15"/>
  <c r="I6" i="15" s="1"/>
  <c r="G17" i="15"/>
  <c r="M8" i="15"/>
  <c r="H14" i="15"/>
  <c r="H9" i="15"/>
  <c r="H11" i="15" s="1"/>
  <c r="J7" i="15"/>
  <c r="K7" i="15" s="1"/>
  <c r="L7" i="15" s="1"/>
  <c r="M7" i="15" l="1"/>
  <c r="I11" i="15"/>
  <c r="G18" i="15"/>
  <c r="H12" i="15"/>
  <c r="J9" i="15"/>
  <c r="K4" i="15"/>
  <c r="J5" i="15"/>
  <c r="J14" i="15"/>
  <c r="K10" i="15"/>
  <c r="K14" i="15" l="1"/>
  <c r="L10" i="15"/>
  <c r="L14" i="15" s="1"/>
  <c r="K9" i="15"/>
  <c r="K5" i="15"/>
  <c r="L4" i="15"/>
  <c r="K6" i="15"/>
  <c r="K11" i="15" s="1"/>
  <c r="M4" i="15"/>
  <c r="M14" i="15"/>
  <c r="J6" i="15"/>
  <c r="H13" i="15"/>
  <c r="I12" i="15"/>
  <c r="I13" i="15" s="1"/>
  <c r="I15" i="15" s="1"/>
  <c r="I17" i="15" s="1"/>
  <c r="H15" i="15" l="1"/>
  <c r="K12" i="15"/>
  <c r="K13" i="15" s="1"/>
  <c r="K15" i="15" s="1"/>
  <c r="K17" i="15" s="1"/>
  <c r="J11" i="15"/>
  <c r="L9" i="15"/>
  <c r="L5" i="15"/>
  <c r="M5" i="15" s="1"/>
  <c r="M9" i="15"/>
  <c r="M10" i="15"/>
  <c r="C6" i="7"/>
  <c r="D16" i="11"/>
  <c r="E16" i="11" s="1"/>
  <c r="C16" i="11"/>
  <c r="I15" i="11"/>
  <c r="C18" i="11" s="1"/>
  <c r="C12" i="11"/>
  <c r="C10" i="11"/>
  <c r="D10" i="11" s="1"/>
  <c r="E10" i="11" s="1"/>
  <c r="I9" i="11"/>
  <c r="C6" i="11"/>
  <c r="C4" i="11"/>
  <c r="D4" i="11" s="1"/>
  <c r="E4" i="11" s="1"/>
  <c r="I3" i="11"/>
  <c r="D16" i="6"/>
  <c r="E16" i="6" s="1"/>
  <c r="F16" i="6" s="1"/>
  <c r="J15" i="6"/>
  <c r="D11" i="6"/>
  <c r="E11" i="6" s="1"/>
  <c r="F11" i="6" s="1"/>
  <c r="J10" i="6"/>
  <c r="C14" i="10"/>
  <c r="D14" i="10" s="1"/>
  <c r="E14" i="10" s="1"/>
  <c r="I13" i="10"/>
  <c r="C9" i="10"/>
  <c r="D9" i="10" s="1"/>
  <c r="E9" i="10" s="1"/>
  <c r="I8" i="10"/>
  <c r="C4" i="10"/>
  <c r="D4" i="10" s="1"/>
  <c r="E4" i="10" s="1"/>
  <c r="I3" i="10"/>
  <c r="L6" i="15" l="1"/>
  <c r="J12" i="15"/>
  <c r="J13" i="15" s="1"/>
  <c r="H17" i="15"/>
  <c r="H16" i="15"/>
  <c r="I16" i="15" s="1"/>
  <c r="D5" i="11"/>
  <c r="F4" i="11"/>
  <c r="D11" i="11"/>
  <c r="F10" i="11"/>
  <c r="D17" i="11"/>
  <c r="F16" i="11"/>
  <c r="E12" i="6"/>
  <c r="G11" i="6"/>
  <c r="E17" i="6"/>
  <c r="G16" i="6"/>
  <c r="D10" i="10"/>
  <c r="F9" i="10"/>
  <c r="D5" i="10"/>
  <c r="F4" i="10"/>
  <c r="D15" i="10"/>
  <c r="F14" i="10"/>
  <c r="H19" i="15" l="1"/>
  <c r="H18" i="15"/>
  <c r="I18" i="15" s="1"/>
  <c r="J15" i="15"/>
  <c r="L11" i="15"/>
  <c r="M6" i="15"/>
  <c r="E17" i="11"/>
  <c r="G16" i="11"/>
  <c r="E5" i="11"/>
  <c r="G4" i="11"/>
  <c r="E11" i="11"/>
  <c r="G10" i="11"/>
  <c r="F17" i="6"/>
  <c r="H16" i="6"/>
  <c r="F12" i="6"/>
  <c r="H11" i="6"/>
  <c r="E15" i="10"/>
  <c r="G14" i="10"/>
  <c r="G4" i="10"/>
  <c r="E5" i="10"/>
  <c r="E10" i="10"/>
  <c r="G9" i="10"/>
  <c r="L12" i="15" l="1"/>
  <c r="M12" i="15" s="1"/>
  <c r="M11" i="15"/>
  <c r="J17" i="15"/>
  <c r="J18" i="15" s="1"/>
  <c r="K18" i="15" s="1"/>
  <c r="J16" i="15"/>
  <c r="F11" i="11"/>
  <c r="H10" i="11"/>
  <c r="F5" i="11"/>
  <c r="H4" i="11"/>
  <c r="H16" i="11"/>
  <c r="F17" i="11"/>
  <c r="G12" i="6"/>
  <c r="I11" i="6"/>
  <c r="G17" i="6"/>
  <c r="I16" i="6"/>
  <c r="H4" i="10"/>
  <c r="F5" i="10"/>
  <c r="F10" i="10"/>
  <c r="H9" i="10"/>
  <c r="H14" i="10"/>
  <c r="F15" i="10"/>
  <c r="I19" i="15" l="1"/>
  <c r="K16" i="15"/>
  <c r="L13" i="15"/>
  <c r="G5" i="11"/>
  <c r="H5" i="11" s="1"/>
  <c r="G17" i="11"/>
  <c r="G11" i="11"/>
  <c r="H11" i="11" s="1"/>
  <c r="I11" i="11" s="1"/>
  <c r="H17" i="6"/>
  <c r="H12" i="6"/>
  <c r="I12" i="6" s="1"/>
  <c r="G15" i="10"/>
  <c r="G10" i="10"/>
  <c r="G5" i="10"/>
  <c r="H5" i="10" s="1"/>
  <c r="I5" i="10" s="1"/>
  <c r="L15" i="15" l="1"/>
  <c r="M13" i="15"/>
  <c r="J19" i="15"/>
  <c r="L16" i="15"/>
  <c r="H17" i="11"/>
  <c r="I17" i="11" s="1"/>
  <c r="I5" i="11"/>
  <c r="J12" i="6"/>
  <c r="I17" i="6"/>
  <c r="J17" i="6" s="1"/>
  <c r="H15" i="10"/>
  <c r="I15" i="10" s="1"/>
  <c r="H10" i="10"/>
  <c r="I10" i="10" s="1"/>
  <c r="K19" i="15" l="1"/>
  <c r="L19" i="15" s="1"/>
  <c r="M19" i="15" s="1"/>
  <c r="L17" i="15"/>
  <c r="M15" i="15"/>
  <c r="M20" i="15" s="1"/>
  <c r="M21" i="15"/>
  <c r="M22" i="15"/>
  <c r="L18" i="15" l="1"/>
  <c r="M17" i="15"/>
  <c r="C18" i="7"/>
  <c r="D18" i="7" s="1"/>
  <c r="E18" i="7" s="1"/>
  <c r="I17" i="7"/>
  <c r="C20" i="7" s="1"/>
  <c r="C12" i="7"/>
  <c r="D12" i="7" s="1"/>
  <c r="E12" i="7" s="1"/>
  <c r="I11" i="7"/>
  <c r="C14" i="7" s="1"/>
  <c r="C4" i="7"/>
  <c r="D4" i="7" s="1"/>
  <c r="E4" i="7" s="1"/>
  <c r="I3" i="7"/>
  <c r="D4" i="6"/>
  <c r="E4" i="6" s="1"/>
  <c r="F4" i="6" s="1"/>
  <c r="E5" i="6" s="1"/>
  <c r="F4" i="7" l="1"/>
  <c r="D5" i="7"/>
  <c r="D13" i="7"/>
  <c r="F12" i="7"/>
  <c r="F18" i="7"/>
  <c r="D19" i="7"/>
  <c r="G4" i="6"/>
  <c r="F5" i="6" s="1"/>
  <c r="E19" i="7" l="1"/>
  <c r="G18" i="7"/>
  <c r="E13" i="7"/>
  <c r="G12" i="7"/>
  <c r="G4" i="7"/>
  <c r="E5" i="7"/>
  <c r="H4" i="6"/>
  <c r="G5" i="6" s="1"/>
  <c r="H4" i="7" l="1"/>
  <c r="F5" i="7"/>
  <c r="F13" i="7"/>
  <c r="H12" i="7"/>
  <c r="F19" i="7"/>
  <c r="H18" i="7"/>
  <c r="I4" i="6"/>
  <c r="H5" i="6" s="1"/>
  <c r="I5" i="6" s="1"/>
  <c r="G13" i="7" l="1"/>
  <c r="H13" i="7" s="1"/>
  <c r="I13" i="7" s="1"/>
  <c r="G5" i="7"/>
  <c r="H5" i="7" s="1"/>
  <c r="I5" i="7" s="1"/>
  <c r="G19" i="7"/>
  <c r="H19" i="7" s="1"/>
  <c r="I19" i="7" s="1"/>
  <c r="J5" i="6"/>
  <c r="J3" i="6" l="1"/>
  <c r="I9" i="5"/>
  <c r="C14" i="5" s="1"/>
  <c r="I7" i="5"/>
  <c r="C13" i="5" s="1"/>
  <c r="I5" i="5"/>
  <c r="C12" i="5" s="1"/>
</calcChain>
</file>

<file path=xl/sharedStrings.xml><?xml version="1.0" encoding="utf-8"?>
<sst xmlns="http://schemas.openxmlformats.org/spreadsheetml/2006/main" count="215" uniqueCount="57">
  <si>
    <t>計</t>
    <rPh sb="0" eb="1">
      <t>ケイ</t>
    </rPh>
    <phoneticPr fontId="2"/>
  </si>
  <si>
    <t>A案</t>
    <rPh sb="1" eb="2">
      <t>アン</t>
    </rPh>
    <phoneticPr fontId="2"/>
  </si>
  <si>
    <t>B案</t>
    <rPh sb="1" eb="2">
      <t>アン</t>
    </rPh>
    <phoneticPr fontId="2"/>
  </si>
  <si>
    <t>C案</t>
    <rPh sb="1" eb="2">
      <t>アン</t>
    </rPh>
    <phoneticPr fontId="2"/>
  </si>
  <si>
    <t>投資額</t>
    <rPh sb="0" eb="3">
      <t>トウシガク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</si>
  <si>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</si>
  <si>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</si>
  <si>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</si>
  <si>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</si>
  <si>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</si>
  <si>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0年目</t>
    <rPh sb="1" eb="3">
      <t>ネンメ</t>
    </rPh>
    <phoneticPr fontId="2"/>
  </si>
  <si>
    <t>CF</t>
    <phoneticPr fontId="2"/>
  </si>
  <si>
    <t>累計CF</t>
    <rPh sb="0" eb="2">
      <t>ルイケイ</t>
    </rPh>
    <phoneticPr fontId="2"/>
  </si>
  <si>
    <t>年目</t>
    <rPh sb="0" eb="2">
      <t>ネンメ</t>
    </rPh>
    <phoneticPr fontId="2"/>
  </si>
  <si>
    <t>回収期間</t>
    <rPh sb="0" eb="2">
      <t>カイシュウ</t>
    </rPh>
    <rPh sb="2" eb="4">
      <t>キカン</t>
    </rPh>
    <phoneticPr fontId="2"/>
  </si>
  <si>
    <t>=IF(AND(G4&gt;0,F4&lt;0),F2,IF(AND(ISNUMBER(E5),E5=E2),(F3-F4)/F3,""))</t>
    <phoneticPr fontId="2"/>
  </si>
  <si>
    <t>ROI</t>
    <phoneticPr fontId="2"/>
  </si>
  <si>
    <t>=I9/(COUNT(C9:H9)-1)/(-C9)</t>
    <phoneticPr fontId="2"/>
  </si>
  <si>
    <t>－</t>
    <phoneticPr fontId="2"/>
  </si>
  <si>
    <t>固定</t>
    <rPh sb="0" eb="2">
      <t>コテイ</t>
    </rPh>
    <phoneticPr fontId="2"/>
  </si>
  <si>
    <t>変動</t>
    <rPh sb="0" eb="2">
      <t>ヘンドウ</t>
    </rPh>
    <phoneticPr fontId="2"/>
  </si>
  <si>
    <t>合計</t>
    <rPh sb="0" eb="2">
      <t>ゴウケイ</t>
    </rPh>
    <phoneticPr fontId="2"/>
  </si>
  <si>
    <t>初年度</t>
    <rPh sb="0" eb="2">
      <t>ショネン</t>
    </rPh>
    <rPh sb="1" eb="2">
      <t>ネン</t>
    </rPh>
    <rPh sb="2" eb="3">
      <t>ド</t>
    </rPh>
    <phoneticPr fontId="2"/>
  </si>
  <si>
    <t>成長率</t>
    <rPh sb="0" eb="3">
      <t>セイチョウリツ</t>
    </rPh>
    <phoneticPr fontId="2"/>
  </si>
  <si>
    <t>損益計算</t>
    <rPh sb="0" eb="2">
      <t>ソンエキ</t>
    </rPh>
    <rPh sb="2" eb="4">
      <t>ケイサン</t>
    </rPh>
    <phoneticPr fontId="2"/>
  </si>
  <si>
    <t>売上</t>
    <rPh sb="0" eb="2">
      <t>ウリアゲ</t>
    </rPh>
    <phoneticPr fontId="2"/>
  </si>
  <si>
    <t>ー</t>
    <phoneticPr fontId="2"/>
  </si>
  <si>
    <t>対売上</t>
    <rPh sb="0" eb="1">
      <t>タイ</t>
    </rPh>
    <rPh sb="1" eb="3">
      <t>ウリアゲ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</si>
  <si>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</si>
  <si>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5">
      <t>ウリアゲソウリエキ</t>
    </rPh>
    <phoneticPr fontId="2"/>
  </si>
  <si>
    <t>年額</t>
    <rPh sb="0" eb="1">
      <t>ネン</t>
    </rPh>
    <rPh sb="1" eb="2">
      <t>ガク</t>
    </rPh>
    <phoneticPr fontId="2"/>
  </si>
  <si>
    <t>人件費</t>
    <rPh sb="0" eb="3">
      <t>ジンケンヒ</t>
    </rPh>
    <phoneticPr fontId="2"/>
  </si>
  <si>
    <t>賃借料</t>
    <rPh sb="0" eb="3">
      <t>チンシャクリョウ</t>
    </rPh>
    <phoneticPr fontId="2"/>
  </si>
  <si>
    <t>交通費</t>
    <rPh sb="0" eb="3">
      <t>コウツウヒ</t>
    </rPh>
    <phoneticPr fontId="2"/>
  </si>
  <si>
    <t>償却年数</t>
    <rPh sb="0" eb="2">
      <t>ショウキャク</t>
    </rPh>
    <rPh sb="2" eb="4">
      <t>ネンスウ</t>
    </rPh>
    <phoneticPr fontId="2"/>
  </si>
  <si>
    <t>減価償却費</t>
    <rPh sb="0" eb="5">
      <t>ゲンカショウキャクヒ</t>
    </rPh>
    <phoneticPr fontId="2"/>
  </si>
  <si>
    <t>税引前営業利益</t>
    <rPh sb="0" eb="3">
      <t>ゼイビキマエ</t>
    </rPh>
    <rPh sb="3" eb="7">
      <t>エイギョウリエキ</t>
    </rPh>
    <phoneticPr fontId="2"/>
  </si>
  <si>
    <t>実効税率</t>
    <rPh sb="0" eb="4">
      <t>ジッコウゼイリツ</t>
    </rPh>
    <phoneticPr fontId="2"/>
  </si>
  <si>
    <t>法人税等</t>
    <rPh sb="0" eb="4">
      <t>ホウジンゼイナド</t>
    </rPh>
    <phoneticPr fontId="2"/>
  </si>
  <si>
    <t>税引後営業利益</t>
    <rPh sb="0" eb="3">
      <t>ゼイビキゴ</t>
    </rPh>
    <rPh sb="3" eb="7">
      <t>エイギョウリエキ</t>
    </rPh>
    <phoneticPr fontId="2"/>
  </si>
  <si>
    <t>初期投資</t>
    <rPh sb="0" eb="4">
      <t>ショキトウシ</t>
    </rPh>
    <phoneticPr fontId="2"/>
  </si>
  <si>
    <t>投資／減価償却費</t>
    <rPh sb="0" eb="2">
      <t>トウシ</t>
    </rPh>
    <rPh sb="3" eb="8">
      <t>ゲンカショウキャクヒ</t>
    </rPh>
    <phoneticPr fontId="2"/>
  </si>
  <si>
    <t>当期キャッシュ・フロー</t>
    <rPh sb="0" eb="2">
      <t>トウキ</t>
    </rPh>
    <phoneticPr fontId="2"/>
  </si>
  <si>
    <t>累計キャッシュ・フロー</t>
    <rPh sb="0" eb="2">
      <t>ルイケイ</t>
    </rPh>
    <phoneticPr fontId="2"/>
  </si>
  <si>
    <t>割引率</t>
    <rPh sb="0" eb="3">
      <t>ワリビキリツ</t>
    </rPh>
    <phoneticPr fontId="2"/>
  </si>
  <si>
    <t>当期割引キャッシュ・フロー</t>
    <rPh sb="0" eb="2">
      <t>トウキ</t>
    </rPh>
    <rPh sb="2" eb="4">
      <t>ワリビキ</t>
    </rPh>
    <phoneticPr fontId="2"/>
  </si>
  <si>
    <t>累計割引キャッシュ・フロー</t>
    <rPh sb="0" eb="2">
      <t>ルイケイ</t>
    </rPh>
    <rPh sb="2" eb="4">
      <t>ワリビキ</t>
    </rPh>
    <phoneticPr fontId="2"/>
  </si>
  <si>
    <t>回収期間（PP、単位：年）</t>
    <rPh sb="0" eb="4">
      <t>カイシュウキカン</t>
    </rPh>
    <rPh sb="8" eb="10">
      <t>タンイ</t>
    </rPh>
    <rPh sb="11" eb="12">
      <t>ネン</t>
    </rPh>
    <phoneticPr fontId="2"/>
  </si>
  <si>
    <t>投資利益率（ROI、単位：％）</t>
    <rPh sb="0" eb="5">
      <t>トウシリエキリツ</t>
    </rPh>
    <phoneticPr fontId="2"/>
  </si>
  <si>
    <t>正味現在価値（NPV、単位：万円）</t>
    <rPh sb="0" eb="6">
      <t>ショウミゲンザイカチ</t>
    </rPh>
    <rPh sb="14" eb="16">
      <t>マンエン</t>
    </rPh>
    <phoneticPr fontId="2"/>
  </si>
  <si>
    <t>内部収益率（IRR、単位：％）</t>
    <rPh sb="0" eb="2">
      <t>ナイブ</t>
    </rPh>
    <rPh sb="2" eb="5">
      <t>シュウエキリツ</t>
    </rPh>
    <phoneticPr fontId="2"/>
  </si>
  <si>
    <t>（出所：筆者作成）</t>
    <rPh sb="4" eb="6">
      <t>ヒッシャ</t>
    </rPh>
    <phoneticPr fontId="2"/>
  </si>
  <si>
    <t>項目</t>
    <rPh sb="0" eb="2">
      <t>コウモク</t>
    </rPh>
    <phoneticPr fontId="2"/>
  </si>
  <si>
    <t>キャッシュ・フロー計算</t>
    <rPh sb="9" eb="11">
      <t>ケイサン</t>
    </rPh>
    <phoneticPr fontId="2"/>
  </si>
  <si>
    <t>評価指標</t>
    <rPh sb="0" eb="4">
      <t>ヒョウカシヒョウ</t>
    </rPh>
    <phoneticPr fontId="2"/>
  </si>
  <si>
    <t>（注）各項目に係る前提条件セル（C列およびE列）に自社の数値を入力してください</t>
    <rPh sb="1" eb="2">
      <t>チュウ</t>
    </rPh>
    <rPh sb="3" eb="6">
      <t>カクコウモク</t>
    </rPh>
    <rPh sb="7" eb="8">
      <t>カカ</t>
    </rPh>
    <rPh sb="9" eb="11">
      <t>ゼンテイ</t>
    </rPh>
    <rPh sb="11" eb="13">
      <t>ジョウケン</t>
    </rPh>
    <rPh sb="17" eb="18">
      <t>レツ</t>
    </rPh>
    <rPh sb="22" eb="23">
      <t>レツ</t>
    </rPh>
    <rPh sb="25" eb="27">
      <t>ジシャ</t>
    </rPh>
    <rPh sb="28" eb="30">
      <t>スウチ</t>
    </rPh>
    <rPh sb="31" eb="33">
      <t>ニュウリョク</t>
    </rPh>
    <phoneticPr fontId="2"/>
  </si>
  <si>
    <t>前提条件（注）</t>
    <rPh sb="0" eb="2">
      <t>ゼンテイ</t>
    </rPh>
    <rPh sb="2" eb="4">
      <t>ジョウケン</t>
    </rPh>
    <rPh sb="5" eb="6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</si>
</sst>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176" fontId="0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2" borderId="2" xfId="0" applyFont="1" applyFill="1" applyBorder="1"/>
    <xf numFmtId="2" fontId="3" fillId="0" borderId="2" xfId="0" applyNumberFormat="1" applyFont="1" applyBorder="1"/>
    <xf numFmtId="0" fontId="3" fillId="0" borderId="1" xfId="0" quotePrefix="1" applyFont="1" applyBorder="1"/>
    <xf numFmtId="176" fontId="3" fillId="0" borderId="1" xfId="1" applyNumberFormat="1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2" fontId="3" fillId="0" borderId="4" xfId="0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3" fillId="0" borderId="6" xfId="0" applyFont="1" applyBorder="1"/>
    <xf numFmtId="0" fontId="3" fillId="3" borderId="6" xfId="0" applyFont="1" applyFill="1" applyBorder="1"/>
    <xf numFmtId="0" fontId="3" fillId="2" borderId="6" xfId="0" applyFont="1" applyFill="1" applyBorder="1"/>
    <xf numFmtId="2" fontId="3" fillId="0" borderId="6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2" xfId="0" applyFont="1" applyFill="1" applyBorder="1"/>
    <xf numFmtId="0" fontId="3" fillId="3" borderId="0" xfId="0" applyFont="1" applyFill="1"/>
    <xf numFmtId="0" fontId="3" fillId="0" borderId="13" xfId="0" applyFont="1" applyBorder="1"/>
    <xf numFmtId="0" fontId="3" fillId="2" borderId="14" xfId="0" applyFont="1" applyFill="1" applyBorder="1"/>
    <xf numFmtId="2" fontId="3" fillId="0" borderId="15" xfId="0" applyNumberFormat="1" applyFont="1" applyBorder="1"/>
    <xf numFmtId="2" fontId="3" fillId="0" borderId="14" xfId="0" applyNumberFormat="1" applyFont="1" applyBorder="1"/>
    <xf numFmtId="0" fontId="3" fillId="0" borderId="9" xfId="0" applyFont="1" applyBorder="1"/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17" xfId="0" applyNumberFormat="1" applyFont="1" applyBorder="1"/>
    <xf numFmtId="0" fontId="3" fillId="2" borderId="18" xfId="0" applyFont="1" applyFill="1" applyBorder="1"/>
    <xf numFmtId="2" fontId="3" fillId="0" borderId="16" xfId="0" applyNumberFormat="1" applyFont="1" applyBorder="1"/>
    <xf numFmtId="176" fontId="3" fillId="0" borderId="3" xfId="1" applyNumberFormat="1" applyFont="1" applyBorder="1" applyAlignment="1"/>
    <xf numFmtId="0" fontId="3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2" fontId="3" fillId="0" borderId="6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2" fontId="3" fillId="0" borderId="1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0" fontId="3" fillId="2" borderId="21" xfId="0" applyFont="1" applyFill="1" applyBorder="1" applyAlignment="1">
      <alignment horizontal="right" vertical="center"/>
    </xf>
    <xf numFmtId="176" fontId="3" fillId="0" borderId="16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3" fillId="0" borderId="23" xfId="2" applyFont="1" applyFill="1" applyBorder="1" applyAlignment="1">
      <alignment horizontal="center" vertical="center"/>
    </xf>
    <xf numFmtId="38" fontId="3" fillId="0" borderId="23" xfId="2" applyFont="1" applyBorder="1" applyAlignment="1">
      <alignment vertical="center"/>
    </xf>
    <xf numFmtId="38" fontId="3" fillId="0" borderId="24" xfId="2" applyFont="1" applyBorder="1" applyAlignment="1">
      <alignment vertical="center"/>
    </xf>
    <xf numFmtId="38" fontId="3" fillId="0" borderId="6" xfId="2" applyFont="1" applyFill="1" applyBorder="1" applyAlignment="1">
      <alignment horizontal="center" vertical="center"/>
    </xf>
    <xf numFmtId="38" fontId="3" fillId="0" borderId="6" xfId="2" applyFont="1" applyBorder="1" applyAlignment="1">
      <alignment vertical="center"/>
    </xf>
    <xf numFmtId="38" fontId="3" fillId="0" borderId="25" xfId="2" applyFont="1" applyBorder="1" applyAlignment="1">
      <alignment vertical="center"/>
    </xf>
    <xf numFmtId="38" fontId="3" fillId="6" borderId="6" xfId="2" applyFont="1" applyFill="1" applyBorder="1" applyAlignment="1">
      <alignment horizontal="center" vertical="center"/>
    </xf>
    <xf numFmtId="38" fontId="3" fillId="6" borderId="6" xfId="2" applyFont="1" applyFill="1" applyBorder="1" applyAlignment="1">
      <alignment vertical="center"/>
    </xf>
    <xf numFmtId="38" fontId="3" fillId="6" borderId="25" xfId="2" applyFont="1" applyFill="1" applyBorder="1" applyAlignment="1">
      <alignment vertical="center"/>
    </xf>
    <xf numFmtId="38" fontId="3" fillId="6" borderId="26" xfId="2" applyFont="1" applyFill="1" applyBorder="1" applyAlignment="1">
      <alignment horizontal="center" vertical="center"/>
    </xf>
    <xf numFmtId="38" fontId="3" fillId="6" borderId="26" xfId="2" applyFont="1" applyFill="1" applyBorder="1" applyAlignment="1">
      <alignment vertical="center"/>
    </xf>
    <xf numFmtId="38" fontId="3" fillId="6" borderId="27" xfId="2" applyFont="1" applyFill="1" applyBorder="1" applyAlignment="1">
      <alignment vertical="center"/>
    </xf>
    <xf numFmtId="38" fontId="3" fillId="0" borderId="23" xfId="2" applyFont="1" applyFill="1" applyBorder="1" applyAlignment="1">
      <alignment vertical="center"/>
    </xf>
    <xf numFmtId="38" fontId="3" fillId="0" borderId="24" xfId="2" applyFont="1" applyFill="1" applyBorder="1" applyAlignment="1">
      <alignment vertical="center"/>
    </xf>
    <xf numFmtId="38" fontId="3" fillId="0" borderId="6" xfId="2" applyFont="1" applyFill="1" applyBorder="1" applyAlignment="1">
      <alignment vertical="center"/>
    </xf>
    <xf numFmtId="38" fontId="3" fillId="0" borderId="25" xfId="2" applyFont="1" applyFill="1" applyBorder="1" applyAlignment="1">
      <alignment vertical="center"/>
    </xf>
    <xf numFmtId="38" fontId="3" fillId="6" borderId="25" xfId="2" applyFont="1" applyFill="1" applyBorder="1" applyAlignment="1">
      <alignment horizontal="center" vertical="center"/>
    </xf>
    <xf numFmtId="38" fontId="3" fillId="6" borderId="27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2" fontId="3" fillId="0" borderId="14" xfId="0" applyNumberFormat="1" applyFont="1" applyBorder="1" applyAlignment="1">
      <alignment vertical="center"/>
    </xf>
    <xf numFmtId="2" fontId="3" fillId="0" borderId="14" xfId="2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33" xfId="0" applyFont="1" applyFill="1" applyBorder="1" applyAlignment="1">
      <alignment vertical="center"/>
    </xf>
    <xf numFmtId="9" fontId="3" fillId="4" borderId="13" xfId="0" applyNumberFormat="1" applyFont="1" applyFill="1" applyBorder="1" applyAlignment="1">
      <alignment vertical="center"/>
    </xf>
    <xf numFmtId="38" fontId="3" fillId="4" borderId="0" xfId="2" applyFont="1" applyFill="1" applyBorder="1" applyAlignment="1">
      <alignment vertical="center"/>
    </xf>
    <xf numFmtId="9" fontId="3" fillId="4" borderId="10" xfId="0" applyNumberFormat="1" applyFont="1" applyFill="1" applyBorder="1" applyAlignment="1">
      <alignment vertical="center"/>
    </xf>
    <xf numFmtId="38" fontId="3" fillId="4" borderId="9" xfId="2" applyFont="1" applyFill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9" fontId="5" fillId="0" borderId="8" xfId="0" applyNumberFormat="1" applyFont="1" applyBorder="1" applyAlignment="1">
      <alignment horizontal="right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4" fillId="7" borderId="3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97-48FE-AEA4-0FC8C00435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投資評価の例!$C$4:$H$4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投資評価の例!$C$5:$H$5</c:f>
              <c:numCache>
                <c:formatCode>General</c:formatCode>
                <c:ptCount val="6"/>
                <c:pt idx="0">
                  <c:v>-100</c:v>
                </c:pt>
                <c:pt idx="1">
                  <c:v>25</c:v>
                </c:pt>
                <c:pt idx="2">
                  <c:v>35</c:v>
                </c:pt>
                <c:pt idx="3">
                  <c:v>50</c:v>
                </c:pt>
                <c:pt idx="4">
                  <c:v>30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7-48FE-AEA4-0FC8C004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14511"/>
        <c:axId val="1488131311"/>
      </c:barChart>
      <c:catAx>
        <c:axId val="148811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1311"/>
        <c:crosses val="autoZero"/>
        <c:auto val="1"/>
        <c:lblAlgn val="ctr"/>
        <c:lblOffset val="100"/>
        <c:noMultiLvlLbl val="0"/>
      </c:catAx>
      <c:valAx>
        <c:axId val="148813131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14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B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CD-41E5-9765-650C45328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投資評価の例!$C$6:$H$6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投資評価の例!$C$7:$H$7</c:f>
              <c:numCache>
                <c:formatCode>General</c:formatCode>
                <c:ptCount val="6"/>
                <c:pt idx="0">
                  <c:v>-100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D-41E5-9765-650C4532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53391"/>
        <c:axId val="1488139951"/>
      </c:barChart>
      <c:catAx>
        <c:axId val="148815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39951"/>
        <c:crosses val="autoZero"/>
        <c:auto val="1"/>
        <c:lblAlgn val="ctr"/>
        <c:lblOffset val="100"/>
        <c:noMultiLvlLbl val="0"/>
      </c:catAx>
      <c:valAx>
        <c:axId val="148813995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5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</a:t>
            </a:r>
            <a:r>
              <a:rPr lang="ja-JP" altLang="en-US"/>
              <a:t>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B4-4FB1-816D-9567CC0E36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投資評価の例!$C$8:$H$8</c:f>
              <c:strCache>
                <c:ptCount val="6"/>
                <c:pt idx="0">
                  <c:v>0年目</c:v>
                </c:pt>
                <c:pt idx="1">
                  <c:v>1年目</c:v>
                </c:pt>
                <c:pt idx="2">
                  <c:v>2年目</c:v>
                </c:pt>
                <c:pt idx="3">
                  <c:v>3年目</c:v>
                </c:pt>
                <c:pt idx="4">
                  <c:v>4年目</c:v>
                </c:pt>
                <c:pt idx="5">
                  <c:v>5年目</c:v>
                </c:pt>
              </c:strCache>
            </c:strRef>
          </c:cat>
          <c:val>
            <c:numRef>
              <c:f>投資評価の例!$C$9:$H$9</c:f>
              <c:numCache>
                <c:formatCode>General</c:formatCode>
                <c:ptCount val="6"/>
                <c:pt idx="0">
                  <c:v>-100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4-4FB1-816D-9567CC0E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8111631"/>
        <c:axId val="1488128911"/>
      </c:barChart>
      <c:catAx>
        <c:axId val="148811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28911"/>
        <c:crosses val="autoZero"/>
        <c:auto val="1"/>
        <c:lblAlgn val="ctr"/>
        <c:lblOffset val="100"/>
        <c:noMultiLvlLbl val="0"/>
      </c:catAx>
      <c:valAx>
        <c:axId val="1488128911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811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5</xdr:row>
      <xdr:rowOff>184149</xdr:rowOff>
    </xdr:from>
    <xdr:to>
      <xdr:col>9</xdr:col>
      <xdr:colOff>676276</xdr:colOff>
      <xdr:row>6</xdr:row>
      <xdr:rowOff>247649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21D4FBF-ECCD-D0CF-6676-69ADAC539E42}"/>
            </a:ext>
          </a:extLst>
        </xdr:cNvPr>
        <xdr:cNvSpPr/>
      </xdr:nvSpPr>
      <xdr:spPr>
        <a:xfrm>
          <a:off x="1419226" y="1612899"/>
          <a:ext cx="4743450" cy="349250"/>
        </a:xfrm>
        <a:prstGeom prst="round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'=IF(AND(G4&gt;0,F4&lt;0),F2,IF(AND(ISNUMBER(E5),E5=E2),(F3-F4)/F3,""))</a:t>
          </a:r>
          <a:endParaRPr kumimoji="1" lang="ja-JP" altLang="en-US" sz="1200"/>
        </a:p>
      </xdr:txBody>
    </xdr:sp>
    <xdr:clientData/>
  </xdr:twoCellAnchor>
  <xdr:twoCellAnchor>
    <xdr:from>
      <xdr:col>6</xdr:col>
      <xdr:colOff>361951</xdr:colOff>
      <xdr:row>4</xdr:row>
      <xdr:rowOff>275896</xdr:rowOff>
    </xdr:from>
    <xdr:to>
      <xdr:col>6</xdr:col>
      <xdr:colOff>382315</xdr:colOff>
      <xdr:row>5</xdr:row>
      <xdr:rowOff>184149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84E84E8-62D1-516C-445B-0E7527047247}"/>
            </a:ext>
          </a:extLst>
        </xdr:cNvPr>
        <xdr:cNvCxnSpPr>
          <a:stCxn id="3" idx="0"/>
          <a:endCxn id="13" idx="4"/>
        </xdr:cNvCxnSpPr>
      </xdr:nvCxnSpPr>
      <xdr:spPr>
        <a:xfrm flipV="1">
          <a:off x="3790951" y="1418896"/>
          <a:ext cx="20364" cy="194003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</xdr:row>
      <xdr:rowOff>6788</xdr:rowOff>
    </xdr:from>
    <xdr:to>
      <xdr:col>7</xdr:col>
      <xdr:colOff>78828</xdr:colOff>
      <xdr:row>4</xdr:row>
      <xdr:rowOff>279071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D9F215C-CB96-C1EE-F831-E27651891E6D}"/>
            </a:ext>
          </a:extLst>
        </xdr:cNvPr>
        <xdr:cNvSpPr/>
      </xdr:nvSpPr>
      <xdr:spPr>
        <a:xfrm>
          <a:off x="3415863" y="1162926"/>
          <a:ext cx="761999" cy="272283"/>
        </a:xfrm>
        <a:prstGeom prst="ellipse">
          <a:avLst/>
        </a:prstGeom>
        <a:noFill/>
        <a:ln w="190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142875</xdr:rowOff>
    </xdr:from>
    <xdr:to>
      <xdr:col>6</xdr:col>
      <xdr:colOff>200025</xdr:colOff>
      <xdr:row>7</xdr:row>
      <xdr:rowOff>130175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C08B3C-6723-AFB6-161A-DC7EC764F085}"/>
            </a:ext>
          </a:extLst>
        </xdr:cNvPr>
        <xdr:cNvSpPr/>
      </xdr:nvSpPr>
      <xdr:spPr>
        <a:xfrm>
          <a:off x="2143125" y="1857375"/>
          <a:ext cx="2171700" cy="273050"/>
        </a:xfrm>
        <a:prstGeom prst="roundRect">
          <a:avLst/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=I3/(COUNT(C3:H3)-1)/(-C3)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439464</xdr:colOff>
      <xdr:row>5</xdr:row>
      <xdr:rowOff>265933</xdr:rowOff>
    </xdr:from>
    <xdr:to>
      <xdr:col>3</xdr:col>
      <xdr:colOff>85725</xdr:colOff>
      <xdr:row>6</xdr:row>
      <xdr:rowOff>279400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464F08-98B1-4CA8-A033-49CECC50085E}"/>
            </a:ext>
          </a:extLst>
        </xdr:cNvPr>
        <xdr:cNvCxnSpPr>
          <a:stCxn id="2" idx="1"/>
          <a:endCxn id="4" idx="4"/>
        </xdr:cNvCxnSpPr>
      </xdr:nvCxnSpPr>
      <xdr:spPr>
        <a:xfrm flipH="1" flipV="1">
          <a:off x="1811064" y="1694683"/>
          <a:ext cx="332061" cy="299217"/>
        </a:xfrm>
        <a:prstGeom prst="line">
          <a:avLst/>
        </a:prstGeom>
        <a:ln w="19050">
          <a:solidFill>
            <a:schemeClr val="accent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5</xdr:row>
      <xdr:rowOff>0</xdr:rowOff>
    </xdr:from>
    <xdr:to>
      <xdr:col>3</xdr:col>
      <xdr:colOff>135977</xdr:colOff>
      <xdr:row>5</xdr:row>
      <xdr:rowOff>265933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3593ABD-6E6A-4BC6-9241-CF18A6D45A64}"/>
            </a:ext>
          </a:extLst>
        </xdr:cNvPr>
        <xdr:cNvSpPr/>
      </xdr:nvSpPr>
      <xdr:spPr>
        <a:xfrm>
          <a:off x="1428750" y="1428750"/>
          <a:ext cx="764627" cy="265933"/>
        </a:xfrm>
        <a:prstGeom prst="ellipse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176212</xdr:colOff>
      <xdr:row>3</xdr:row>
      <xdr:rowOff>200025</xdr:rowOff>
    </xdr:from>
    <xdr:to>
      <xdr:col>6</xdr:col>
      <xdr:colOff>195262</xdr:colOff>
      <xdr:row>5</xdr:row>
      <xdr:rowOff>100013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CB8CC53-C481-40E0-AEB3-383CA00BE0AA}"/>
            </a:ext>
          </a:extLst>
        </xdr:cNvPr>
        <xdr:cNvSpPr/>
      </xdr:nvSpPr>
      <xdr:spPr>
        <a:xfrm>
          <a:off x="3608387" y="1054100"/>
          <a:ext cx="704850" cy="47783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642938</xdr:colOff>
      <xdr:row>5</xdr:row>
      <xdr:rowOff>30049</xdr:rowOff>
    </xdr:from>
    <xdr:to>
      <xdr:col>5</xdr:col>
      <xdr:colOff>239676</xdr:colOff>
      <xdr:row>16</xdr:row>
      <xdr:rowOff>61913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F8CF01-0363-45D9-B3D3-8BF7B61EBD0E}"/>
            </a:ext>
          </a:extLst>
        </xdr:cNvPr>
        <xdr:cNvCxnSpPr/>
      </xdr:nvCxnSpPr>
      <xdr:spPr>
        <a:xfrm flipH="1">
          <a:off x="3382963" y="1455624"/>
          <a:ext cx="282538" cy="3181464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4763</xdr:colOff>
      <xdr:row>10</xdr:row>
      <xdr:rowOff>142876</xdr:rowOff>
    </xdr:from>
    <xdr:to>
      <xdr:col>3</xdr:col>
      <xdr:colOff>23813</xdr:colOff>
      <xdr:row>12</xdr:row>
      <xdr:rowOff>42864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D1B9CA0-F9FC-49E6-9CA0-6D5350C687E8}"/>
            </a:ext>
          </a:extLst>
        </xdr:cNvPr>
        <xdr:cNvSpPr/>
      </xdr:nvSpPr>
      <xdr:spPr>
        <a:xfrm>
          <a:off x="1379538" y="2997201"/>
          <a:ext cx="704850" cy="477838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606390</xdr:colOff>
      <xdr:row>11</xdr:row>
      <xdr:rowOff>215787</xdr:rowOff>
    </xdr:from>
    <xdr:to>
      <xdr:col>3</xdr:col>
      <xdr:colOff>604838</xdr:colOff>
      <xdr:row>18</xdr:row>
      <xdr:rowOff>66676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B77C2AB-7247-46A6-A1F8-35ADDB576454}"/>
            </a:ext>
          </a:extLst>
        </xdr:cNvPr>
        <xdr:cNvCxnSpPr>
          <a:stCxn id="2" idx="5"/>
        </xdr:cNvCxnSpPr>
      </xdr:nvCxnSpPr>
      <xdr:spPr>
        <a:xfrm>
          <a:off x="1974815" y="3362212"/>
          <a:ext cx="684248" cy="1844789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</xdr:colOff>
      <xdr:row>0</xdr:row>
      <xdr:rowOff>92869</xdr:rowOff>
    </xdr:from>
    <xdr:to>
      <xdr:col>15</xdr:col>
      <xdr:colOff>11887</xdr:colOff>
      <xdr:row>11</xdr:row>
      <xdr:rowOff>150656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B9C74B7-CC9E-4475-942F-46AFAEFC3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192880</xdr:rowOff>
    </xdr:from>
    <xdr:to>
      <xdr:col>14</xdr:col>
      <xdr:colOff>540525</xdr:colOff>
      <xdr:row>25</xdr:row>
      <xdr:rowOff>26830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516B77-D36D-C158-1DCC-A3E69E208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71437</xdr:colOff>
      <xdr:row>13</xdr:row>
      <xdr:rowOff>78581</xdr:rowOff>
    </xdr:from>
    <xdr:to>
      <xdr:col>8</xdr:col>
      <xdr:colOff>602437</xdr:colOff>
      <xdr:row>24</xdr:row>
      <xdr:rowOff>136369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06A2B-7CF8-4093-A7C6-F4FA58765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87DD-CCE1-42CC-ACC7-3A075454A93C}">
  <dimension ref="B2:N24"/>
  <sheetViews>
    <sheetView showGridLines="0" tabSelected="1" zoomScale="85" zoomScaleNormal="85" workbookViewId="0"/>
  </sheetViews>
  <sheetFormatPr defaultColWidth="9" defaultRowHeight="22.5" customHeight="1" outlineLevelCol="3"/>
  <cols>
    <col min="1" max="1" width="1.75" style="3" customWidth="1"/>
    <col min="2" max="2" width="8.25" style="3" customWidth="1"/>
    <col min="3" max="3" width="9" style="3" customWidth="1"/>
    <col min="4" max="4" width="9" style="3"/>
    <col min="5" max="5" width="9" style="3" customWidth="1" outlineLevel="3"/>
    <col min="6" max="6" width="28.08203125" style="3" customWidth="1" outlineLevel="3"/>
    <col min="7" max="7" width="9.08203125" style="3" customWidth="1" outlineLevel="3"/>
    <col min="8" max="9" width="9" style="3" customWidth="1" outlineLevel="3"/>
    <col min="10" max="10" width="9" style="3" customWidth="1" outlineLevel="2"/>
    <col min="11" max="13" width="9" style="3" customWidth="1" outlineLevel="1"/>
    <col min="14" max="14" width="9" style="3" customWidth="1" outlineLevel="3"/>
    <col min="15" max="16384" width="9" style="3"/>
  </cols>
  <sheetData>
    <row r="2" spans="2:14" ht="22.5" customHeight="1">
      <c r="B2" s="110" t="s">
        <v>56</v>
      </c>
      <c r="C2" s="110"/>
      <c r="D2" s="110"/>
      <c r="E2" s="110"/>
      <c r="F2" s="114" t="s">
        <v>52</v>
      </c>
      <c r="G2" s="114">
        <v>0</v>
      </c>
      <c r="H2" s="114">
        <v>1</v>
      </c>
      <c r="I2" s="114">
        <f>H2+1</f>
        <v>2</v>
      </c>
      <c r="J2" s="114">
        <f>I2+1</f>
        <v>3</v>
      </c>
      <c r="K2" s="114">
        <f>J2+1</f>
        <v>4</v>
      </c>
      <c r="L2" s="114">
        <f>K2+1</f>
        <v>5</v>
      </c>
      <c r="M2" s="116" t="s">
        <v>21</v>
      </c>
    </row>
    <row r="3" spans="2:14" ht="22.5" customHeight="1" thickBot="1">
      <c r="B3" s="107" t="s">
        <v>19</v>
      </c>
      <c r="C3" s="108"/>
      <c r="D3" s="108" t="s">
        <v>20</v>
      </c>
      <c r="E3" s="109"/>
      <c r="F3" s="115"/>
      <c r="G3" s="115"/>
      <c r="H3" s="115"/>
      <c r="I3" s="115"/>
      <c r="J3" s="115"/>
      <c r="K3" s="115"/>
      <c r="L3" s="115"/>
      <c r="M3" s="117"/>
    </row>
    <row r="4" spans="2:14" ht="22.5" customHeight="1">
      <c r="B4" s="101" t="s">
        <v>22</v>
      </c>
      <c r="C4" s="98">
        <v>3000</v>
      </c>
      <c r="D4" s="101" t="s">
        <v>23</v>
      </c>
      <c r="E4" s="97">
        <v>0.02</v>
      </c>
      <c r="F4" s="94" t="s">
        <v>25</v>
      </c>
      <c r="G4" s="69" t="s">
        <v>26</v>
      </c>
      <c r="H4" s="70">
        <f>C4</f>
        <v>3000</v>
      </c>
      <c r="I4" s="70">
        <f>H4*(1+$E$4)</f>
        <v>3060</v>
      </c>
      <c r="J4" s="70">
        <f>I4*(1+$E$4)</f>
        <v>3121.2000000000003</v>
      </c>
      <c r="K4" s="70">
        <f>J4</f>
        <v>3121.2000000000003</v>
      </c>
      <c r="L4" s="70">
        <f>K4</f>
        <v>3121.2000000000003</v>
      </c>
      <c r="M4" s="71">
        <f>SUM(H4:L4)</f>
        <v>15423.600000000002</v>
      </c>
      <c r="N4" s="111" t="s">
        <v>24</v>
      </c>
    </row>
    <row r="5" spans="2:14" ht="22.5" customHeight="1">
      <c r="B5" s="104" t="s">
        <v>26</v>
      </c>
      <c r="C5" s="105"/>
      <c r="D5" s="102" t="s">
        <v>27</v>
      </c>
      <c r="E5" s="99">
        <v>0.4</v>
      </c>
      <c r="F5" s="56" t="s">
        <v>28</v>
      </c>
      <c r="G5" s="72" t="s">
        <v>26</v>
      </c>
      <c r="H5" s="73">
        <f>H4*$E$5</f>
        <v>1200</v>
      </c>
      <c r="I5" s="73">
        <f t="shared" ref="I5:L5" si="0">I4*$E$5</f>
        <v>1224</v>
      </c>
      <c r="J5" s="73">
        <f t="shared" si="0"/>
        <v>1248.4800000000002</v>
      </c>
      <c r="K5" s="73">
        <f t="shared" si="0"/>
        <v>1248.4800000000002</v>
      </c>
      <c r="L5" s="73">
        <f t="shared" si="0"/>
        <v>1248.4800000000002</v>
      </c>
      <c r="M5" s="74">
        <f t="shared" ref="M5:M13" si="1">SUM(H5:L5)</f>
        <v>6169.4400000000014</v>
      </c>
      <c r="N5" s="111"/>
    </row>
    <row r="6" spans="2:14" ht="22.5" customHeight="1">
      <c r="B6" s="104" t="s">
        <v>26</v>
      </c>
      <c r="C6" s="105"/>
      <c r="D6" s="104" t="s">
        <v>26</v>
      </c>
      <c r="E6" s="105"/>
      <c r="F6" s="95" t="s">
        <v>29</v>
      </c>
      <c r="G6" s="75" t="s">
        <v>26</v>
      </c>
      <c r="H6" s="76">
        <f>H4-H5</f>
        <v>1800</v>
      </c>
      <c r="I6" s="76">
        <f t="shared" ref="I6:L6" si="2">I4-I5</f>
        <v>1836</v>
      </c>
      <c r="J6" s="76">
        <f t="shared" si="2"/>
        <v>1872.72</v>
      </c>
      <c r="K6" s="76">
        <f t="shared" si="2"/>
        <v>1872.72</v>
      </c>
      <c r="L6" s="76">
        <f t="shared" si="2"/>
        <v>1872.72</v>
      </c>
      <c r="M6" s="77">
        <f t="shared" si="1"/>
        <v>9254.16</v>
      </c>
      <c r="N6" s="111"/>
    </row>
    <row r="7" spans="2:14" ht="22.5" customHeight="1">
      <c r="B7" s="102" t="s">
        <v>30</v>
      </c>
      <c r="C7" s="100">
        <v>300</v>
      </c>
      <c r="D7" s="104" t="s">
        <v>26</v>
      </c>
      <c r="E7" s="105"/>
      <c r="F7" s="56" t="s">
        <v>31</v>
      </c>
      <c r="G7" s="72" t="s">
        <v>26</v>
      </c>
      <c r="H7" s="73">
        <f>C7</f>
        <v>300</v>
      </c>
      <c r="I7" s="73">
        <f>H7</f>
        <v>300</v>
      </c>
      <c r="J7" s="73">
        <f t="shared" ref="J7:L10" si="3">I7</f>
        <v>300</v>
      </c>
      <c r="K7" s="73">
        <f t="shared" si="3"/>
        <v>300</v>
      </c>
      <c r="L7" s="73">
        <f t="shared" si="3"/>
        <v>300</v>
      </c>
      <c r="M7" s="74">
        <f t="shared" si="1"/>
        <v>1500</v>
      </c>
      <c r="N7" s="111"/>
    </row>
    <row r="8" spans="2:14" ht="22.5" customHeight="1">
      <c r="B8" s="102" t="s">
        <v>30</v>
      </c>
      <c r="C8" s="100">
        <v>200</v>
      </c>
      <c r="D8" s="104" t="s">
        <v>26</v>
      </c>
      <c r="E8" s="105"/>
      <c r="F8" s="56" t="s">
        <v>32</v>
      </c>
      <c r="G8" s="72" t="s">
        <v>26</v>
      </c>
      <c r="H8" s="73">
        <f>C8</f>
        <v>200</v>
      </c>
      <c r="I8" s="73">
        <f>H8</f>
        <v>200</v>
      </c>
      <c r="J8" s="73">
        <f t="shared" si="3"/>
        <v>200</v>
      </c>
      <c r="K8" s="73">
        <f t="shared" si="3"/>
        <v>200</v>
      </c>
      <c r="L8" s="73">
        <f t="shared" si="3"/>
        <v>200</v>
      </c>
      <c r="M8" s="74">
        <f t="shared" si="1"/>
        <v>1000</v>
      </c>
      <c r="N8" s="111"/>
    </row>
    <row r="9" spans="2:14" ht="22.5" customHeight="1">
      <c r="B9" s="104" t="s">
        <v>26</v>
      </c>
      <c r="C9" s="105"/>
      <c r="D9" s="102" t="s">
        <v>27</v>
      </c>
      <c r="E9" s="99">
        <v>0.05</v>
      </c>
      <c r="F9" s="56" t="s">
        <v>33</v>
      </c>
      <c r="G9" s="72" t="s">
        <v>26</v>
      </c>
      <c r="H9" s="73">
        <f>H4*$E$9</f>
        <v>150</v>
      </c>
      <c r="I9" s="73">
        <f t="shared" ref="I9:L9" si="4">I4*$E$9</f>
        <v>153</v>
      </c>
      <c r="J9" s="73">
        <f t="shared" si="4"/>
        <v>156.06000000000003</v>
      </c>
      <c r="K9" s="73">
        <f t="shared" si="4"/>
        <v>156.06000000000003</v>
      </c>
      <c r="L9" s="73">
        <f t="shared" si="4"/>
        <v>156.06000000000003</v>
      </c>
      <c r="M9" s="74">
        <f t="shared" si="1"/>
        <v>771.18000000000018</v>
      </c>
      <c r="N9" s="111"/>
    </row>
    <row r="10" spans="2:14" ht="22.5" customHeight="1">
      <c r="B10" s="102" t="s">
        <v>34</v>
      </c>
      <c r="C10" s="100">
        <v>5</v>
      </c>
      <c r="D10" s="104" t="s">
        <v>26</v>
      </c>
      <c r="E10" s="105"/>
      <c r="F10" s="56" t="s">
        <v>35</v>
      </c>
      <c r="G10" s="72" t="s">
        <v>26</v>
      </c>
      <c r="H10" s="73">
        <f>-G14/C10</f>
        <v>400</v>
      </c>
      <c r="I10" s="73">
        <f>H10</f>
        <v>400</v>
      </c>
      <c r="J10" s="73">
        <f t="shared" si="3"/>
        <v>400</v>
      </c>
      <c r="K10" s="73">
        <f t="shared" si="3"/>
        <v>400</v>
      </c>
      <c r="L10" s="73">
        <f t="shared" si="3"/>
        <v>400</v>
      </c>
      <c r="M10" s="74">
        <f t="shared" si="1"/>
        <v>2000</v>
      </c>
      <c r="N10" s="111"/>
    </row>
    <row r="11" spans="2:14" ht="22.5" customHeight="1">
      <c r="B11" s="104" t="s">
        <v>26</v>
      </c>
      <c r="C11" s="105"/>
      <c r="D11" s="104" t="s">
        <v>26</v>
      </c>
      <c r="E11" s="105"/>
      <c r="F11" s="95" t="s">
        <v>36</v>
      </c>
      <c r="G11" s="75" t="s">
        <v>26</v>
      </c>
      <c r="H11" s="76">
        <f>H6-SUM(H7:H10)</f>
        <v>750</v>
      </c>
      <c r="I11" s="76">
        <f t="shared" ref="I11:L11" si="5">I6-SUM(I7:I10)</f>
        <v>783</v>
      </c>
      <c r="J11" s="76">
        <f t="shared" si="5"/>
        <v>816.66000000000008</v>
      </c>
      <c r="K11" s="76">
        <f t="shared" si="5"/>
        <v>816.66000000000008</v>
      </c>
      <c r="L11" s="76">
        <f t="shared" si="5"/>
        <v>816.66000000000008</v>
      </c>
      <c r="M11" s="77">
        <f t="shared" si="1"/>
        <v>3982.9799999999996</v>
      </c>
      <c r="N11" s="111"/>
    </row>
    <row r="12" spans="2:14" ht="22.5" customHeight="1">
      <c r="B12" s="104" t="s">
        <v>26</v>
      </c>
      <c r="C12" s="105"/>
      <c r="D12" s="102" t="s">
        <v>37</v>
      </c>
      <c r="E12" s="99">
        <v>0.3</v>
      </c>
      <c r="F12" s="56" t="s">
        <v>38</v>
      </c>
      <c r="G12" s="72" t="s">
        <v>26</v>
      </c>
      <c r="H12" s="73">
        <f>H11*$E$12</f>
        <v>225</v>
      </c>
      <c r="I12" s="73">
        <f t="shared" ref="I12:L12" si="6">I11*$E$12</f>
        <v>234.89999999999998</v>
      </c>
      <c r="J12" s="73">
        <f t="shared" si="6"/>
        <v>244.99800000000002</v>
      </c>
      <c r="K12" s="73">
        <f t="shared" si="6"/>
        <v>244.99800000000002</v>
      </c>
      <c r="L12" s="73">
        <f t="shared" si="6"/>
        <v>244.99800000000002</v>
      </c>
      <c r="M12" s="74">
        <f t="shared" si="1"/>
        <v>1194.894</v>
      </c>
      <c r="N12" s="111"/>
    </row>
    <row r="13" spans="2:14" ht="22.5" customHeight="1" thickBot="1">
      <c r="B13" s="104" t="s">
        <v>26</v>
      </c>
      <c r="C13" s="105"/>
      <c r="D13" s="104" t="s">
        <v>26</v>
      </c>
      <c r="E13" s="105"/>
      <c r="F13" s="96" t="s">
        <v>39</v>
      </c>
      <c r="G13" s="78" t="s">
        <v>26</v>
      </c>
      <c r="H13" s="79">
        <f>H11-H12</f>
        <v>525</v>
      </c>
      <c r="I13" s="79">
        <f t="shared" ref="I13:L13" si="7">I11-I12</f>
        <v>548.1</v>
      </c>
      <c r="J13" s="79">
        <f t="shared" si="7"/>
        <v>571.66200000000003</v>
      </c>
      <c r="K13" s="79">
        <f t="shared" si="7"/>
        <v>571.66200000000003</v>
      </c>
      <c r="L13" s="79">
        <f t="shared" si="7"/>
        <v>571.66200000000003</v>
      </c>
      <c r="M13" s="80">
        <f t="shared" si="1"/>
        <v>2788.0860000000002</v>
      </c>
      <c r="N13" s="111"/>
    </row>
    <row r="14" spans="2:14" ht="22.5" customHeight="1">
      <c r="B14" s="102" t="s">
        <v>40</v>
      </c>
      <c r="C14" s="100">
        <v>2000</v>
      </c>
      <c r="D14" s="104" t="s">
        <v>26</v>
      </c>
      <c r="E14" s="105"/>
      <c r="F14" s="94" t="s">
        <v>41</v>
      </c>
      <c r="G14" s="81">
        <f>-C14</f>
        <v>-2000</v>
      </c>
      <c r="H14" s="81">
        <f>H10</f>
        <v>400</v>
      </c>
      <c r="I14" s="81">
        <f t="shared" ref="I14:L14" si="8">I10</f>
        <v>400</v>
      </c>
      <c r="J14" s="81">
        <f t="shared" si="8"/>
        <v>400</v>
      </c>
      <c r="K14" s="81">
        <f t="shared" si="8"/>
        <v>400</v>
      </c>
      <c r="L14" s="81">
        <f t="shared" si="8"/>
        <v>400</v>
      </c>
      <c r="M14" s="82">
        <f>SUM(G14:L14)</f>
        <v>0</v>
      </c>
      <c r="N14" s="111" t="s">
        <v>53</v>
      </c>
    </row>
    <row r="15" spans="2:14" ht="22.5" customHeight="1">
      <c r="B15" s="104" t="s">
        <v>26</v>
      </c>
      <c r="C15" s="105"/>
      <c r="D15" s="104" t="s">
        <v>26</v>
      </c>
      <c r="E15" s="105"/>
      <c r="F15" s="56" t="s">
        <v>42</v>
      </c>
      <c r="G15" s="83">
        <f>G14</f>
        <v>-2000</v>
      </c>
      <c r="H15" s="83">
        <f>SUM(H13:H14)</f>
        <v>925</v>
      </c>
      <c r="I15" s="83">
        <f t="shared" ref="I15:L15" si="9">SUM(I13:I14)</f>
        <v>948.1</v>
      </c>
      <c r="J15" s="83">
        <f t="shared" si="9"/>
        <v>971.66200000000003</v>
      </c>
      <c r="K15" s="83">
        <f t="shared" si="9"/>
        <v>971.66200000000003</v>
      </c>
      <c r="L15" s="83">
        <f t="shared" si="9"/>
        <v>971.66200000000003</v>
      </c>
      <c r="M15" s="84">
        <f>SUM(G15:L15)</f>
        <v>2788.0860000000002</v>
      </c>
      <c r="N15" s="111"/>
    </row>
    <row r="16" spans="2:14" ht="22.5" customHeight="1">
      <c r="B16" s="104" t="s">
        <v>26</v>
      </c>
      <c r="C16" s="105"/>
      <c r="D16" s="104" t="s">
        <v>26</v>
      </c>
      <c r="E16" s="105"/>
      <c r="F16" s="95" t="s">
        <v>43</v>
      </c>
      <c r="G16" s="76">
        <f>G15</f>
        <v>-2000</v>
      </c>
      <c r="H16" s="76">
        <f>G16+H15</f>
        <v>-1075</v>
      </c>
      <c r="I16" s="76">
        <f t="shared" ref="I16:L16" si="10">H16+I15</f>
        <v>-126.89999999999998</v>
      </c>
      <c r="J16" s="76">
        <f t="shared" si="10"/>
        <v>844.76200000000006</v>
      </c>
      <c r="K16" s="76">
        <f t="shared" si="10"/>
        <v>1816.424</v>
      </c>
      <c r="L16" s="76">
        <f t="shared" si="10"/>
        <v>2788.0860000000002</v>
      </c>
      <c r="M16" s="85" t="s">
        <v>26</v>
      </c>
      <c r="N16" s="111"/>
    </row>
    <row r="17" spans="2:14" ht="22.5" customHeight="1">
      <c r="B17" s="104" t="s">
        <v>26</v>
      </c>
      <c r="C17" s="105"/>
      <c r="D17" s="103" t="s">
        <v>44</v>
      </c>
      <c r="E17" s="99">
        <v>0.1</v>
      </c>
      <c r="F17" s="56" t="s">
        <v>45</v>
      </c>
      <c r="G17" s="83">
        <f>G16</f>
        <v>-2000</v>
      </c>
      <c r="H17" s="83">
        <f>H15/(1+$E$17)^H2</f>
        <v>840.90909090909088</v>
      </c>
      <c r="I17" s="83">
        <f>I15/(1+$E$17)^I2</f>
        <v>783.55371900826435</v>
      </c>
      <c r="J17" s="83">
        <f>J15/(1+$E$17)^J2</f>
        <v>730.02404207362861</v>
      </c>
      <c r="K17" s="83">
        <f>K15/(1+$E$17)^K2</f>
        <v>663.6582200669352</v>
      </c>
      <c r="L17" s="83">
        <f>L15/(1+$E$17)^L2</f>
        <v>603.32565460630462</v>
      </c>
      <c r="M17" s="84">
        <f>SUM(G17:L17)</f>
        <v>1621.4707266642238</v>
      </c>
      <c r="N17" s="111"/>
    </row>
    <row r="18" spans="2:14" ht="22.5" customHeight="1" thickBot="1">
      <c r="B18" s="104" t="s">
        <v>26</v>
      </c>
      <c r="C18" s="105"/>
      <c r="D18" s="104" t="s">
        <v>26</v>
      </c>
      <c r="E18" s="105"/>
      <c r="F18" s="96" t="s">
        <v>46</v>
      </c>
      <c r="G18" s="79">
        <f>G17</f>
        <v>-2000</v>
      </c>
      <c r="H18" s="79">
        <f>G18+H17</f>
        <v>-1159.090909090909</v>
      </c>
      <c r="I18" s="79">
        <f t="shared" ref="I18:L18" si="11">H18+I17</f>
        <v>-375.53719008264466</v>
      </c>
      <c r="J18" s="79">
        <f t="shared" si="11"/>
        <v>354.48685199098395</v>
      </c>
      <c r="K18" s="79">
        <f t="shared" si="11"/>
        <v>1018.1450720579192</v>
      </c>
      <c r="L18" s="79">
        <f t="shared" si="11"/>
        <v>1621.4707266642238</v>
      </c>
      <c r="M18" s="86" t="s">
        <v>26</v>
      </c>
      <c r="N18" s="111"/>
    </row>
    <row r="19" spans="2:14" ht="22.5" customHeight="1">
      <c r="B19" s="104" t="s">
        <v>26</v>
      </c>
      <c r="C19" s="105"/>
      <c r="D19" s="104" t="s">
        <v>26</v>
      </c>
      <c r="E19" s="105"/>
      <c r="F19" s="93" t="s">
        <v>47</v>
      </c>
      <c r="G19" s="87" t="s">
        <v>26</v>
      </c>
      <c r="H19" s="88" t="str">
        <f>IF(AND(I16&gt;0,H16&lt;0),H2,IF(AND(ISNUMBER(G19),G19=G2),(H15-H16)/H15,""))</f>
        <v/>
      </c>
      <c r="I19" s="88">
        <f>IF(AND(J16&gt;0,I16&lt;0),I2,IF(AND(ISNUMBER(H19),H19=H2),(I15-I16)/I15,""))</f>
        <v>2</v>
      </c>
      <c r="J19" s="88">
        <f>IF(AND(K16&gt;0,J16&lt;0),J2,IF(AND(ISNUMBER(I19),I19=I2),(J15-J16)/J15,""))</f>
        <v>0.13060097029625525</v>
      </c>
      <c r="K19" s="88" t="str">
        <f>IF(AND(L16&gt;0,K16&lt;0),K2,IF(AND(ISNUMBER(J19),J19=J2),(K15-K16)/K15,""))</f>
        <v/>
      </c>
      <c r="L19" s="88" t="str">
        <f>IF(AND(M16&gt;0,L16&lt;0),L2,IF(AND(ISNUMBER(K19),K19=K2),(L15-L16)/L15,""))</f>
        <v/>
      </c>
      <c r="M19" s="89">
        <f>SUM(G19:L19)</f>
        <v>2.1306009702962552</v>
      </c>
      <c r="N19" s="112" t="s">
        <v>54</v>
      </c>
    </row>
    <row r="20" spans="2:14" ht="22.5" customHeight="1">
      <c r="B20" s="104" t="s">
        <v>26</v>
      </c>
      <c r="C20" s="105"/>
      <c r="D20" s="104" t="s">
        <v>26</v>
      </c>
      <c r="E20" s="105"/>
      <c r="F20" s="56" t="s">
        <v>48</v>
      </c>
      <c r="G20" s="72" t="s">
        <v>26</v>
      </c>
      <c r="H20" s="72" t="s">
        <v>26</v>
      </c>
      <c r="I20" s="72" t="s">
        <v>26</v>
      </c>
      <c r="J20" s="72" t="s">
        <v>26</v>
      </c>
      <c r="K20" s="72" t="s">
        <v>26</v>
      </c>
      <c r="L20" s="72" t="s">
        <v>26</v>
      </c>
      <c r="M20" s="90">
        <f>M15/(COUNT(G15:L15)-1)/(-G14)</f>
        <v>0.27880860000000002</v>
      </c>
      <c r="N20" s="112"/>
    </row>
    <row r="21" spans="2:14" ht="22.5" customHeight="1">
      <c r="B21" s="104" t="s">
        <v>26</v>
      </c>
      <c r="C21" s="105"/>
      <c r="D21" s="104" t="s">
        <v>26</v>
      </c>
      <c r="E21" s="105"/>
      <c r="F21" s="56" t="s">
        <v>49</v>
      </c>
      <c r="G21" s="72" t="s">
        <v>26</v>
      </c>
      <c r="H21" s="72" t="s">
        <v>26</v>
      </c>
      <c r="I21" s="72" t="s">
        <v>26</v>
      </c>
      <c r="J21" s="72" t="s">
        <v>26</v>
      </c>
      <c r="K21" s="72" t="s">
        <v>26</v>
      </c>
      <c r="L21" s="72" t="s">
        <v>26</v>
      </c>
      <c r="M21" s="91">
        <f>G15+NPV($E$17,H15:L15)</f>
        <v>1621.4707266642235</v>
      </c>
      <c r="N21" s="112"/>
    </row>
    <row r="22" spans="2:14" ht="22.5" customHeight="1">
      <c r="B22" s="104" t="s">
        <v>26</v>
      </c>
      <c r="C22" s="105"/>
      <c r="D22" s="104" t="s">
        <v>26</v>
      </c>
      <c r="E22" s="105"/>
      <c r="F22" s="56" t="s">
        <v>50</v>
      </c>
      <c r="G22" s="72" t="s">
        <v>26</v>
      </c>
      <c r="H22" s="72" t="s">
        <v>26</v>
      </c>
      <c r="I22" s="72" t="s">
        <v>26</v>
      </c>
      <c r="J22" s="72" t="s">
        <v>26</v>
      </c>
      <c r="K22" s="72" t="s">
        <v>26</v>
      </c>
      <c r="L22" s="72" t="s">
        <v>26</v>
      </c>
      <c r="M22" s="92">
        <f>IRR(G15:L15)</f>
        <v>0.37997693582855141</v>
      </c>
      <c r="N22" s="113"/>
    </row>
    <row r="23" spans="2:14" ht="22.5" customHeight="1">
      <c r="H23" s="106" t="s">
        <v>51</v>
      </c>
      <c r="I23" s="106"/>
      <c r="J23" s="106"/>
      <c r="K23" s="106"/>
      <c r="L23" s="106"/>
      <c r="M23" s="106"/>
    </row>
    <row r="24" spans="2:14" ht="22.5" customHeight="1">
      <c r="B24" s="3" t="s">
        <v>55</v>
      </c>
    </row>
  </sheetData>
  <mergeCells count="43">
    <mergeCell ref="H23:M23"/>
    <mergeCell ref="B3:C3"/>
    <mergeCell ref="D3:E3"/>
    <mergeCell ref="B2:E2"/>
    <mergeCell ref="N4:N13"/>
    <mergeCell ref="N14:N18"/>
    <mergeCell ref="N19:N22"/>
    <mergeCell ref="F2:F3"/>
    <mergeCell ref="G2:G3"/>
    <mergeCell ref="H2:H3"/>
    <mergeCell ref="I2:I3"/>
    <mergeCell ref="J2:J3"/>
    <mergeCell ref="K2:K3"/>
    <mergeCell ref="L2:L3"/>
    <mergeCell ref="M2:M3"/>
    <mergeCell ref="B5:C5"/>
    <mergeCell ref="B6:C6"/>
    <mergeCell ref="D6:E6"/>
    <mergeCell ref="D7:E7"/>
    <mergeCell ref="D8:E8"/>
    <mergeCell ref="B9:C9"/>
    <mergeCell ref="B11:C11"/>
    <mergeCell ref="B12:C12"/>
    <mergeCell ref="B13:C13"/>
    <mergeCell ref="D11:E11"/>
    <mergeCell ref="D10:E10"/>
    <mergeCell ref="D13:E13"/>
    <mergeCell ref="D14:E14"/>
    <mergeCell ref="D15:E15"/>
    <mergeCell ref="D16:E16"/>
    <mergeCell ref="B15:C15"/>
    <mergeCell ref="B16:C16"/>
    <mergeCell ref="B17:C17"/>
    <mergeCell ref="B18:C18"/>
    <mergeCell ref="B19:C19"/>
    <mergeCell ref="B20:C20"/>
    <mergeCell ref="B21:C21"/>
    <mergeCell ref="B22:C22"/>
    <mergeCell ref="D18:E18"/>
    <mergeCell ref="D19:E19"/>
    <mergeCell ref="D20:E20"/>
    <mergeCell ref="D21:E21"/>
    <mergeCell ref="D22:E22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6875-050B-44D2-A7D6-7A8694944E93}">
  <sheetPr>
    <tabColor rgb="FFFF0000"/>
    <pageSetUpPr fitToPage="1"/>
  </sheetPr>
  <dimension ref="A1:L18"/>
  <sheetViews>
    <sheetView zoomScaleNormal="100" workbookViewId="0">
      <selection activeCell="M13" sqref="M13:M14"/>
    </sheetView>
  </sheetViews>
  <sheetFormatPr defaultColWidth="9" defaultRowHeight="22.5" customHeight="1"/>
  <cols>
    <col min="1" max="2" width="9" style="4"/>
    <col min="3" max="3" width="9" style="21"/>
    <col min="4" max="16384" width="9" style="4"/>
  </cols>
  <sheetData>
    <row r="1" spans="1:12" ht="22.5" customHeight="1">
      <c r="A1" s="5"/>
      <c r="B1" s="5"/>
      <c r="C1" s="22"/>
      <c r="D1" s="5"/>
      <c r="E1" s="5"/>
      <c r="F1" s="5"/>
      <c r="G1" s="5"/>
      <c r="H1" s="5"/>
      <c r="I1" s="5"/>
      <c r="J1" s="5"/>
    </row>
    <row r="2" spans="1:12" ht="22.5" customHeight="1">
      <c r="A2" s="2"/>
      <c r="B2" s="118" t="s">
        <v>1</v>
      </c>
      <c r="C2" s="31" t="s">
        <v>13</v>
      </c>
      <c r="D2" s="32">
        <v>0</v>
      </c>
      <c r="E2" s="33">
        <v>1</v>
      </c>
      <c r="F2" s="32">
        <v>2</v>
      </c>
      <c r="G2" s="33">
        <v>3</v>
      </c>
      <c r="H2" s="32">
        <v>4</v>
      </c>
      <c r="I2" s="32">
        <v>5</v>
      </c>
      <c r="J2" s="34" t="s">
        <v>0</v>
      </c>
      <c r="K2" s="25"/>
    </row>
    <row r="3" spans="1:12" ht="22.5" customHeight="1">
      <c r="A3" s="2"/>
      <c r="B3" s="118"/>
      <c r="C3" s="42" t="s">
        <v>11</v>
      </c>
      <c r="D3" s="35">
        <v>-100</v>
      </c>
      <c r="E3" s="36">
        <v>25</v>
      </c>
      <c r="F3" s="35">
        <v>35</v>
      </c>
      <c r="G3" s="36">
        <v>50</v>
      </c>
      <c r="H3" s="35">
        <v>30</v>
      </c>
      <c r="I3" s="35">
        <v>35</v>
      </c>
      <c r="J3" s="37">
        <f>SUM(D3:I3)</f>
        <v>75</v>
      </c>
      <c r="K3" s="25"/>
    </row>
    <row r="4" spans="1:12" ht="22.5" customHeight="1" thickBot="1">
      <c r="A4" s="2"/>
      <c r="B4" s="118"/>
      <c r="C4" s="43" t="s">
        <v>12</v>
      </c>
      <c r="D4" s="27">
        <f>D3</f>
        <v>-100</v>
      </c>
      <c r="E4" s="41">
        <f>D4+E3</f>
        <v>-75</v>
      </c>
      <c r="F4" s="27">
        <f t="shared" ref="F4:I4" si="0">E4+F3</f>
        <v>-40</v>
      </c>
      <c r="G4" s="41">
        <f t="shared" si="0"/>
        <v>10</v>
      </c>
      <c r="H4" s="27">
        <f t="shared" si="0"/>
        <v>40</v>
      </c>
      <c r="I4" s="27">
        <f t="shared" si="0"/>
        <v>75</v>
      </c>
      <c r="J4" s="46"/>
      <c r="K4" s="25"/>
    </row>
    <row r="5" spans="1:12" ht="22.5" customHeight="1" thickBot="1">
      <c r="A5" s="2"/>
      <c r="B5" s="118"/>
      <c r="C5" s="44" t="s">
        <v>14</v>
      </c>
      <c r="D5" s="38"/>
      <c r="E5" s="39" t="str">
        <f t="shared" ref="E5:F5" si="1">IF(AND(F4&gt;0,E4&lt;0),E2,IF(AND(ISNUMBER(D5),D5=D2),(E3-E4)/E3,""))</f>
        <v/>
      </c>
      <c r="F5" s="40">
        <f t="shared" si="1"/>
        <v>2</v>
      </c>
      <c r="G5" s="39">
        <f>IF(AND(H4&gt;0,G4&lt;0),G2,IF(AND(ISNUMBER(F5),F5=F2),(G3-G4)/G3,""))</f>
        <v>0.8</v>
      </c>
      <c r="H5" s="40" t="str">
        <f t="shared" ref="H5:I5" si="2">IF(AND(I4&gt;0,H4&lt;0),H2,IF(AND(ISNUMBER(G5),G5=G2),(H3-H4)/H3,""))</f>
        <v/>
      </c>
      <c r="I5" s="45" t="str">
        <f t="shared" si="2"/>
        <v/>
      </c>
      <c r="J5" s="47">
        <f>SUM(E5:I5)</f>
        <v>2.8</v>
      </c>
      <c r="K5" s="25"/>
    </row>
    <row r="6" spans="1:12" ht="22.5" customHeight="1">
      <c r="A6" s="26"/>
      <c r="B6" s="26"/>
      <c r="C6" s="24"/>
      <c r="D6" s="26"/>
      <c r="E6" s="26"/>
      <c r="F6" s="26"/>
      <c r="G6" s="26"/>
      <c r="H6" s="26"/>
      <c r="I6" s="26"/>
      <c r="J6" s="26"/>
    </row>
    <row r="7" spans="1:12" ht="22.5" customHeight="1">
      <c r="D7" s="10"/>
      <c r="F7" s="9"/>
    </row>
    <row r="8" spans="1:12" ht="22.5" customHeight="1">
      <c r="A8" s="5"/>
      <c r="B8" s="5"/>
      <c r="C8" s="22"/>
      <c r="D8" s="48"/>
      <c r="E8" s="5"/>
      <c r="F8" s="5"/>
      <c r="G8" s="5"/>
      <c r="H8" s="5"/>
      <c r="I8" s="5"/>
      <c r="J8" s="5"/>
    </row>
    <row r="9" spans="1:12" ht="22.5" customHeight="1">
      <c r="A9" s="2"/>
      <c r="B9" s="118" t="s">
        <v>2</v>
      </c>
      <c r="C9" s="32" t="s">
        <v>13</v>
      </c>
      <c r="D9" s="32">
        <v>0</v>
      </c>
      <c r="E9" s="32">
        <v>1</v>
      </c>
      <c r="F9" s="32">
        <v>2</v>
      </c>
      <c r="G9" s="32">
        <v>3</v>
      </c>
      <c r="H9" s="32">
        <v>4</v>
      </c>
      <c r="I9" s="32">
        <v>5</v>
      </c>
      <c r="J9" s="32" t="s">
        <v>0</v>
      </c>
      <c r="K9" s="25"/>
      <c r="L9" s="9"/>
    </row>
    <row r="10" spans="1:12" ht="22.5" customHeight="1">
      <c r="A10" s="2"/>
      <c r="B10" s="118"/>
      <c r="C10" s="32" t="s">
        <v>11</v>
      </c>
      <c r="D10" s="28">
        <v>-100</v>
      </c>
      <c r="E10" s="28">
        <v>28</v>
      </c>
      <c r="F10" s="28">
        <v>28</v>
      </c>
      <c r="G10" s="28">
        <v>28</v>
      </c>
      <c r="H10" s="28">
        <v>28</v>
      </c>
      <c r="I10" s="28">
        <v>28</v>
      </c>
      <c r="J10" s="27">
        <f t="shared" ref="J10:J15" si="3">SUM(D10:I10)</f>
        <v>40</v>
      </c>
      <c r="K10" s="25"/>
    </row>
    <row r="11" spans="1:12" ht="22.5" customHeight="1">
      <c r="A11" s="2"/>
      <c r="B11" s="118"/>
      <c r="C11" s="32" t="s">
        <v>12</v>
      </c>
      <c r="D11" s="27">
        <f>D10</f>
        <v>-100</v>
      </c>
      <c r="E11" s="27">
        <f>D11+E10</f>
        <v>-72</v>
      </c>
      <c r="F11" s="27">
        <f t="shared" ref="F11:I11" si="4">E11+F10</f>
        <v>-44</v>
      </c>
      <c r="G11" s="27">
        <f t="shared" si="4"/>
        <v>-16</v>
      </c>
      <c r="H11" s="27">
        <f t="shared" si="4"/>
        <v>12</v>
      </c>
      <c r="I11" s="27">
        <f t="shared" si="4"/>
        <v>40</v>
      </c>
      <c r="J11" s="29"/>
      <c r="K11" s="25"/>
    </row>
    <row r="12" spans="1:12" ht="22.5" customHeight="1">
      <c r="A12" s="2"/>
      <c r="B12" s="118"/>
      <c r="C12" s="32" t="s">
        <v>14</v>
      </c>
      <c r="D12" s="29"/>
      <c r="E12" s="30" t="str">
        <f t="shared" ref="E12:F12" si="5">IF(AND(F11&gt;0,E11&lt;0),E9,IF(AND(ISNUMBER(D12),D12=D9),(E10-E11)/E10,""))</f>
        <v/>
      </c>
      <c r="F12" s="30" t="str">
        <f t="shared" si="5"/>
        <v/>
      </c>
      <c r="G12" s="30">
        <f>IF(AND(H11&gt;0,G11&lt;0),G9,IF(AND(ISNUMBER(F12),F12=F9),(G10-G11)/G10,""))</f>
        <v>3</v>
      </c>
      <c r="H12" s="30">
        <f t="shared" ref="H12:I12" si="6">IF(AND(I11&gt;0,H11&lt;0),H9,IF(AND(ISNUMBER(G12),G12=G9),(H10-H11)/H10,""))</f>
        <v>0.5714285714285714</v>
      </c>
      <c r="I12" s="30" t="str">
        <f t="shared" si="6"/>
        <v/>
      </c>
      <c r="J12" s="30">
        <f>SUM(E12:I12)</f>
        <v>3.5714285714285712</v>
      </c>
      <c r="K12" s="25"/>
    </row>
    <row r="13" spans="1:12" ht="22.5" customHeight="1">
      <c r="A13" s="49"/>
      <c r="B13" s="49"/>
      <c r="C13" s="23"/>
      <c r="D13" s="49"/>
      <c r="E13" s="49"/>
      <c r="F13" s="49"/>
      <c r="G13" s="49"/>
      <c r="H13" s="49"/>
      <c r="I13" s="49"/>
      <c r="J13" s="49"/>
    </row>
    <row r="14" spans="1:12" ht="22.5" customHeight="1">
      <c r="A14" s="2"/>
      <c r="B14" s="118" t="s">
        <v>3</v>
      </c>
      <c r="C14" s="32" t="s">
        <v>13</v>
      </c>
      <c r="D14" s="32">
        <v>0</v>
      </c>
      <c r="E14" s="32">
        <v>1</v>
      </c>
      <c r="F14" s="32">
        <v>2</v>
      </c>
      <c r="G14" s="32">
        <v>3</v>
      </c>
      <c r="H14" s="32">
        <v>4</v>
      </c>
      <c r="I14" s="32">
        <v>5</v>
      </c>
      <c r="J14" s="32" t="s">
        <v>0</v>
      </c>
      <c r="K14" s="25"/>
    </row>
    <row r="15" spans="1:12" ht="22.5" customHeight="1">
      <c r="A15" s="2"/>
      <c r="B15" s="118"/>
      <c r="C15" s="32" t="s">
        <v>11</v>
      </c>
      <c r="D15" s="28">
        <v>-100</v>
      </c>
      <c r="E15" s="28">
        <v>15</v>
      </c>
      <c r="F15" s="28">
        <v>15</v>
      </c>
      <c r="G15" s="28">
        <v>15</v>
      </c>
      <c r="H15" s="28">
        <v>60</v>
      </c>
      <c r="I15" s="28">
        <v>80</v>
      </c>
      <c r="J15" s="27">
        <f t="shared" si="3"/>
        <v>85</v>
      </c>
      <c r="K15" s="25"/>
    </row>
    <row r="16" spans="1:12" ht="22.5" customHeight="1">
      <c r="A16" s="2"/>
      <c r="B16" s="118"/>
      <c r="C16" s="32" t="s">
        <v>12</v>
      </c>
      <c r="D16" s="27">
        <f>D15</f>
        <v>-100</v>
      </c>
      <c r="E16" s="27">
        <f>D16+E15</f>
        <v>-85</v>
      </c>
      <c r="F16" s="27">
        <f t="shared" ref="F16:I16" si="7">E16+F15</f>
        <v>-70</v>
      </c>
      <c r="G16" s="27">
        <f t="shared" si="7"/>
        <v>-55</v>
      </c>
      <c r="H16" s="27">
        <f t="shared" si="7"/>
        <v>5</v>
      </c>
      <c r="I16" s="27">
        <f t="shared" si="7"/>
        <v>85</v>
      </c>
      <c r="J16" s="29"/>
      <c r="K16" s="25"/>
    </row>
    <row r="17" spans="1:11" ht="22.5" customHeight="1">
      <c r="A17" s="2"/>
      <c r="B17" s="118"/>
      <c r="C17" s="32" t="s">
        <v>14</v>
      </c>
      <c r="D17" s="29"/>
      <c r="E17" s="30" t="str">
        <f t="shared" ref="E17:F17" si="8">IF(AND(F16&gt;0,E16&lt;0),E14,IF(AND(ISNUMBER(D17),D17=D14),(E15-E16)/E15,""))</f>
        <v/>
      </c>
      <c r="F17" s="30" t="str">
        <f t="shared" si="8"/>
        <v/>
      </c>
      <c r="G17" s="30">
        <f>IF(AND(H16&gt;0,G16&lt;0),G14,IF(AND(ISNUMBER(F17),F17=F14),(G15-G16)/G15,""))</f>
        <v>3</v>
      </c>
      <c r="H17" s="30">
        <f t="shared" ref="H17:I17" si="9">IF(AND(I16&gt;0,H16&lt;0),H14,IF(AND(ISNUMBER(G17),G17=G14),(H15-H16)/H15,""))</f>
        <v>0.91666666666666663</v>
      </c>
      <c r="I17" s="30" t="str">
        <f t="shared" si="9"/>
        <v/>
      </c>
      <c r="J17" s="30">
        <f>SUM(E17:I17)</f>
        <v>3.9166666666666665</v>
      </c>
      <c r="K17" s="25"/>
    </row>
    <row r="18" spans="1:11" ht="22.5" customHeight="1">
      <c r="A18" s="26"/>
      <c r="B18" s="26"/>
      <c r="C18" s="24"/>
      <c r="D18" s="26"/>
      <c r="E18" s="26"/>
      <c r="F18" s="26"/>
      <c r="G18" s="26"/>
      <c r="H18" s="26"/>
      <c r="I18" s="26"/>
      <c r="J18" s="26"/>
    </row>
  </sheetData>
  <mergeCells count="3">
    <mergeCell ref="B2:B5"/>
    <mergeCell ref="B9:B12"/>
    <mergeCell ref="B14:B17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F199-AF74-4773-9C8A-2C14921692BB}">
  <sheetPr>
    <tabColor rgb="FFFF0000"/>
    <pageSetUpPr fitToPage="1"/>
  </sheetPr>
  <dimension ref="A1:K25"/>
  <sheetViews>
    <sheetView zoomScale="70" zoomScaleNormal="70" workbookViewId="0">
      <selection activeCell="H24" sqref="H24"/>
    </sheetView>
  </sheetViews>
  <sheetFormatPr defaultColWidth="9" defaultRowHeight="22.5" customHeight="1"/>
  <cols>
    <col min="1" max="16384" width="9" style="11"/>
  </cols>
  <sheetData>
    <row r="1" spans="1:11" ht="22.5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11" ht="22.5" customHeight="1">
      <c r="A2" s="118" t="s">
        <v>1</v>
      </c>
      <c r="B2" s="34" t="s">
        <v>13</v>
      </c>
      <c r="C2" s="32">
        <v>0</v>
      </c>
      <c r="D2" s="32">
        <v>1</v>
      </c>
      <c r="E2" s="32">
        <v>2</v>
      </c>
      <c r="F2" s="32">
        <v>3</v>
      </c>
      <c r="G2" s="32">
        <v>4</v>
      </c>
      <c r="H2" s="32">
        <v>5</v>
      </c>
      <c r="I2" s="32" t="s">
        <v>0</v>
      </c>
      <c r="J2" s="51"/>
    </row>
    <row r="3" spans="1:11" ht="22.5" customHeight="1">
      <c r="A3" s="118"/>
      <c r="B3" s="34" t="s">
        <v>11</v>
      </c>
      <c r="C3" s="53">
        <v>-100</v>
      </c>
      <c r="D3" s="53">
        <v>25</v>
      </c>
      <c r="E3" s="53">
        <v>35</v>
      </c>
      <c r="F3" s="53">
        <v>50</v>
      </c>
      <c r="G3" s="53">
        <v>30</v>
      </c>
      <c r="H3" s="53">
        <v>35</v>
      </c>
      <c r="I3" s="50">
        <f>SUM(C3:H3)</f>
        <v>75</v>
      </c>
      <c r="J3" s="51"/>
    </row>
    <row r="4" spans="1:11" ht="22.5" customHeight="1">
      <c r="A4" s="118"/>
      <c r="B4" s="34" t="s">
        <v>12</v>
      </c>
      <c r="C4" s="50">
        <f>C3</f>
        <v>-100</v>
      </c>
      <c r="D4" s="50">
        <f>C4+D3</f>
        <v>-75</v>
      </c>
      <c r="E4" s="50">
        <f t="shared" ref="E4:H4" si="0">D4+E3</f>
        <v>-40</v>
      </c>
      <c r="F4" s="50">
        <f t="shared" si="0"/>
        <v>10</v>
      </c>
      <c r="G4" s="50">
        <f t="shared" si="0"/>
        <v>40</v>
      </c>
      <c r="H4" s="50">
        <f t="shared" si="0"/>
        <v>75</v>
      </c>
      <c r="I4" s="54" t="s">
        <v>18</v>
      </c>
      <c r="J4" s="51"/>
    </row>
    <row r="5" spans="1:11" ht="22.5" customHeight="1" thickBot="1">
      <c r="A5" s="118"/>
      <c r="B5" s="34" t="s">
        <v>14</v>
      </c>
      <c r="C5" s="66" t="s">
        <v>18</v>
      </c>
      <c r="D5" s="55" t="str">
        <f t="shared" ref="D5:E5" si="1">IF(AND(E4&gt;0,D4&lt;0),D2,IF(AND(ISNUMBER(C5),C5=C2),(D3-D4)/D3,""))</f>
        <v/>
      </c>
      <c r="E5" s="55">
        <f t="shared" si="1"/>
        <v>2</v>
      </c>
      <c r="F5" s="55">
        <f>IF(AND(G4&gt;0,F4&lt;0),F2,IF(AND(ISNUMBER(E5),E5=E2),(F3-F4)/F3,""))</f>
        <v>0.8</v>
      </c>
      <c r="G5" s="55" t="str">
        <f t="shared" ref="G5:H5" si="2">IF(AND(H4&gt;0,G4&lt;0),G2,IF(AND(ISNUMBER(F5),F5=F2),(G3-G4)/G3,""))</f>
        <v/>
      </c>
      <c r="H5" s="55" t="str">
        <f t="shared" si="2"/>
        <v/>
      </c>
      <c r="I5" s="55">
        <f>SUM(D5:H5)</f>
        <v>2.8</v>
      </c>
      <c r="J5" s="51"/>
    </row>
    <row r="6" spans="1:11" ht="22.5" customHeight="1" thickBot="1">
      <c r="A6" s="118"/>
      <c r="B6" s="43" t="s">
        <v>16</v>
      </c>
      <c r="C6" s="67">
        <f>I3/(COUNT(C3:H3)-1)/(-C3)</f>
        <v>0.15</v>
      </c>
      <c r="D6" s="61"/>
      <c r="E6" s="17"/>
      <c r="F6" s="17"/>
      <c r="G6" s="17"/>
      <c r="H6" s="17"/>
      <c r="I6" s="17"/>
    </row>
    <row r="7" spans="1:11" ht="22.5" customHeight="1">
      <c r="A7" s="62"/>
      <c r="B7" s="62"/>
      <c r="C7" s="63"/>
      <c r="D7" s="64"/>
      <c r="E7" s="65"/>
      <c r="F7" s="65"/>
      <c r="G7" s="65"/>
      <c r="H7" s="65"/>
      <c r="I7" s="65"/>
    </row>
    <row r="8" spans="1:11" ht="22.5" customHeight="1">
      <c r="A8" s="62"/>
      <c r="B8" s="62"/>
      <c r="C8" s="18"/>
      <c r="D8" s="64"/>
      <c r="E8" s="65"/>
      <c r="F8" s="65"/>
      <c r="G8" s="65"/>
      <c r="H8" s="65"/>
      <c r="I8" s="65"/>
    </row>
    <row r="9" spans="1:11" ht="22.5" customHeight="1">
      <c r="A9" s="59"/>
      <c r="B9" s="59"/>
      <c r="C9" s="59"/>
      <c r="D9" s="14"/>
      <c r="E9" s="14"/>
      <c r="F9" s="14"/>
      <c r="G9" s="14"/>
      <c r="H9" s="14"/>
      <c r="I9" s="14"/>
    </row>
    <row r="10" spans="1:11" ht="22.5" customHeight="1">
      <c r="A10" s="118" t="s">
        <v>2</v>
      </c>
      <c r="B10" s="34" t="s">
        <v>13</v>
      </c>
      <c r="C10" s="32">
        <v>0</v>
      </c>
      <c r="D10" s="32">
        <v>1</v>
      </c>
      <c r="E10" s="32">
        <v>2</v>
      </c>
      <c r="F10" s="32">
        <v>3</v>
      </c>
      <c r="G10" s="32">
        <v>4</v>
      </c>
      <c r="H10" s="32">
        <v>5</v>
      </c>
      <c r="I10" s="32" t="s">
        <v>0</v>
      </c>
      <c r="J10" s="51"/>
      <c r="K10" s="18"/>
    </row>
    <row r="11" spans="1:11" ht="22.5" customHeight="1">
      <c r="A11" s="118"/>
      <c r="B11" s="57" t="s">
        <v>11</v>
      </c>
      <c r="C11" s="53">
        <v>-100</v>
      </c>
      <c r="D11" s="53">
        <v>28</v>
      </c>
      <c r="E11" s="53">
        <v>28</v>
      </c>
      <c r="F11" s="53">
        <v>28</v>
      </c>
      <c r="G11" s="53">
        <v>28</v>
      </c>
      <c r="H11" s="53">
        <v>28</v>
      </c>
      <c r="I11" s="50">
        <f t="shared" ref="I11:I17" si="3">SUM(C11:H11)</f>
        <v>40</v>
      </c>
      <c r="J11" s="51"/>
    </row>
    <row r="12" spans="1:11" ht="22.5" customHeight="1">
      <c r="A12" s="118"/>
      <c r="B12" s="57" t="s">
        <v>12</v>
      </c>
      <c r="C12" s="50">
        <f>C11</f>
        <v>-100</v>
      </c>
      <c r="D12" s="50">
        <f>C12+D11</f>
        <v>-72</v>
      </c>
      <c r="E12" s="50">
        <f t="shared" ref="E12:H12" si="4">D12+E11</f>
        <v>-44</v>
      </c>
      <c r="F12" s="50">
        <f t="shared" si="4"/>
        <v>-16</v>
      </c>
      <c r="G12" s="50">
        <f t="shared" si="4"/>
        <v>12</v>
      </c>
      <c r="H12" s="50">
        <f t="shared" si="4"/>
        <v>40</v>
      </c>
      <c r="I12" s="54" t="s">
        <v>18</v>
      </c>
      <c r="J12" s="51"/>
    </row>
    <row r="13" spans="1:11" ht="22.5" customHeight="1" thickBot="1">
      <c r="A13" s="118"/>
      <c r="B13" s="56" t="s">
        <v>14</v>
      </c>
      <c r="C13" s="66" t="s">
        <v>18</v>
      </c>
      <c r="D13" s="55" t="str">
        <f t="shared" ref="D13:E13" si="5">IF(AND(E12&gt;0,D12&lt;0),D10,IF(AND(ISNUMBER(C13),C13=C10),(D11-D12)/D11,""))</f>
        <v/>
      </c>
      <c r="E13" s="55" t="str">
        <f t="shared" si="5"/>
        <v/>
      </c>
      <c r="F13" s="55">
        <f>IF(AND(G12&gt;0,F12&lt;0),F10,IF(AND(ISNUMBER(E13),E13=E10),(F11-F12)/F11,""))</f>
        <v>3</v>
      </c>
      <c r="G13" s="55">
        <f t="shared" ref="G13:H13" si="6">IF(AND(H12&gt;0,G12&lt;0),G10,IF(AND(ISNUMBER(F13),F13=F10),(G11-G12)/G11,""))</f>
        <v>0.5714285714285714</v>
      </c>
      <c r="H13" s="55" t="str">
        <f t="shared" si="6"/>
        <v/>
      </c>
      <c r="I13" s="55">
        <f>SUM(D13:H13)</f>
        <v>3.5714285714285712</v>
      </c>
      <c r="J13" s="51"/>
    </row>
    <row r="14" spans="1:11" ht="22.5" customHeight="1" thickBot="1">
      <c r="A14" s="118"/>
      <c r="B14" s="68" t="s">
        <v>16</v>
      </c>
      <c r="C14" s="67">
        <f>I11/(COUNT(C11:H11)-1)/(-C11)</f>
        <v>0.08</v>
      </c>
      <c r="D14" s="58"/>
      <c r="E14" s="52"/>
      <c r="F14" s="52"/>
      <c r="G14" s="52"/>
      <c r="H14" s="52"/>
      <c r="I14" s="52"/>
    </row>
    <row r="15" spans="1:11" ht="22.5" customHeight="1">
      <c r="A15" s="59"/>
      <c r="B15" s="59"/>
      <c r="C15" s="59"/>
      <c r="D15" s="14"/>
      <c r="E15" s="14"/>
      <c r="F15" s="14"/>
      <c r="G15" s="14"/>
      <c r="H15" s="14"/>
      <c r="I15" s="14"/>
    </row>
    <row r="16" spans="1:11" ht="22.5" customHeight="1">
      <c r="A16" s="118" t="s">
        <v>3</v>
      </c>
      <c r="B16" s="34" t="s">
        <v>13</v>
      </c>
      <c r="C16" s="32">
        <v>0</v>
      </c>
      <c r="D16" s="32">
        <v>1</v>
      </c>
      <c r="E16" s="32">
        <v>2</v>
      </c>
      <c r="F16" s="32">
        <v>3</v>
      </c>
      <c r="G16" s="32">
        <v>4</v>
      </c>
      <c r="H16" s="32">
        <v>5</v>
      </c>
      <c r="I16" s="32" t="s">
        <v>0</v>
      </c>
      <c r="J16" s="51"/>
    </row>
    <row r="17" spans="1:10" ht="22.5" customHeight="1">
      <c r="A17" s="118"/>
      <c r="B17" s="57" t="s">
        <v>11</v>
      </c>
      <c r="C17" s="53">
        <v>-100</v>
      </c>
      <c r="D17" s="53">
        <v>15</v>
      </c>
      <c r="E17" s="53">
        <v>15</v>
      </c>
      <c r="F17" s="53">
        <v>15</v>
      </c>
      <c r="G17" s="53">
        <v>60</v>
      </c>
      <c r="H17" s="53">
        <v>80</v>
      </c>
      <c r="I17" s="50">
        <f t="shared" si="3"/>
        <v>85</v>
      </c>
      <c r="J17" s="51"/>
    </row>
    <row r="18" spans="1:10" ht="22.5" customHeight="1">
      <c r="A18" s="118"/>
      <c r="B18" s="57" t="s">
        <v>12</v>
      </c>
      <c r="C18" s="50">
        <f>C17</f>
        <v>-100</v>
      </c>
      <c r="D18" s="50">
        <f>C18+D17</f>
        <v>-85</v>
      </c>
      <c r="E18" s="50">
        <f t="shared" ref="E18:H18" si="7">D18+E17</f>
        <v>-70</v>
      </c>
      <c r="F18" s="50">
        <f t="shared" si="7"/>
        <v>-55</v>
      </c>
      <c r="G18" s="50">
        <f t="shared" si="7"/>
        <v>5</v>
      </c>
      <c r="H18" s="50">
        <f t="shared" si="7"/>
        <v>85</v>
      </c>
      <c r="I18" s="54" t="s">
        <v>18</v>
      </c>
      <c r="J18" s="51"/>
    </row>
    <row r="19" spans="1:10" ht="22.5" customHeight="1" thickBot="1">
      <c r="A19" s="118"/>
      <c r="B19" s="56" t="s">
        <v>14</v>
      </c>
      <c r="C19" s="66" t="s">
        <v>18</v>
      </c>
      <c r="D19" s="55" t="str">
        <f t="shared" ref="D19:E19" si="8">IF(AND(E18&gt;0,D18&lt;0),D16,IF(AND(ISNUMBER(C19),C19=C16),(D17-D18)/D17,""))</f>
        <v/>
      </c>
      <c r="E19" s="55" t="str">
        <f t="shared" si="8"/>
        <v/>
      </c>
      <c r="F19" s="55">
        <f>IF(AND(G18&gt;0,F18&lt;0),F16,IF(AND(ISNUMBER(E19),E19=E16),(F17-F18)/F17,""))</f>
        <v>3</v>
      </c>
      <c r="G19" s="55">
        <f t="shared" ref="G19:H19" si="9">IF(AND(H18&gt;0,G18&lt;0),G16,IF(AND(ISNUMBER(F19),F19=F16),(G17-G18)/G17,""))</f>
        <v>0.91666666666666663</v>
      </c>
      <c r="H19" s="55" t="str">
        <f t="shared" si="9"/>
        <v/>
      </c>
      <c r="I19" s="55">
        <f>SUM(D19:H19)</f>
        <v>3.9166666666666665</v>
      </c>
      <c r="J19" s="51"/>
    </row>
    <row r="20" spans="1:10" ht="22.5" customHeight="1" thickBot="1">
      <c r="A20" s="118"/>
      <c r="B20" s="68" t="s">
        <v>16</v>
      </c>
      <c r="C20" s="67">
        <f>I17/(COUNT(C17:H17)-1)/(-C17)</f>
        <v>0.17</v>
      </c>
      <c r="D20" s="58"/>
      <c r="E20" s="52"/>
      <c r="F20" s="52"/>
      <c r="G20" s="52"/>
      <c r="H20" s="52"/>
      <c r="I20" s="52"/>
    </row>
    <row r="21" spans="1:10" ht="22.5" customHeight="1">
      <c r="A21" s="52"/>
      <c r="B21" s="52"/>
      <c r="C21" s="60"/>
      <c r="E21" s="18"/>
    </row>
    <row r="22" spans="1:10" ht="22.5" customHeight="1">
      <c r="C22" s="19"/>
    </row>
    <row r="23" spans="1:10" ht="22.5" customHeight="1">
      <c r="C23" s="19"/>
    </row>
    <row r="25" spans="1:10" ht="22.5" customHeight="1">
      <c r="E25" s="18"/>
    </row>
  </sheetData>
  <mergeCells count="3">
    <mergeCell ref="A2:A6"/>
    <mergeCell ref="A10:A14"/>
    <mergeCell ref="A16:A20"/>
  </mergeCells>
  <phoneticPr fontId="2"/>
  <pageMargins left="0.7" right="0.7" top="0.75" bottom="0.75" header="0.3" footer="0.3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7892-F1E8-4EF3-BBAE-CD6684970ECD}">
  <sheetPr>
    <tabColor rgb="FFFF0000"/>
    <pageSetUpPr fitToPage="1"/>
  </sheetPr>
  <dimension ref="A2:K21"/>
  <sheetViews>
    <sheetView workbookViewId="0">
      <selection activeCell="B7" sqref="A7:XFD15"/>
    </sheetView>
  </sheetViews>
  <sheetFormatPr defaultColWidth="9" defaultRowHeight="22.5" customHeight="1"/>
  <cols>
    <col min="1" max="1" width="9" style="4"/>
    <col min="2" max="2" width="9" style="21"/>
    <col min="3" max="16384" width="9" style="4"/>
  </cols>
  <sheetData>
    <row r="2" spans="1:11" ht="22.5" customHeight="1">
      <c r="A2" s="119" t="s">
        <v>1</v>
      </c>
      <c r="B2" s="21" t="s">
        <v>13</v>
      </c>
      <c r="C2" s="4">
        <v>0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 t="s">
        <v>0</v>
      </c>
    </row>
    <row r="3" spans="1:11" ht="22.5" customHeight="1">
      <c r="A3" s="120"/>
      <c r="B3" s="21" t="s">
        <v>11</v>
      </c>
      <c r="C3" s="4">
        <v>-100</v>
      </c>
      <c r="D3" s="4">
        <v>25</v>
      </c>
      <c r="E3" s="4">
        <v>35</v>
      </c>
      <c r="F3" s="4">
        <v>50</v>
      </c>
      <c r="G3" s="4">
        <v>30</v>
      </c>
      <c r="H3" s="4">
        <v>35</v>
      </c>
      <c r="I3" s="4">
        <f>SUM(C3:H3)</f>
        <v>75</v>
      </c>
    </row>
    <row r="4" spans="1:11" ht="22.5" customHeight="1">
      <c r="A4" s="120"/>
      <c r="B4" s="21" t="s">
        <v>12</v>
      </c>
      <c r="C4" s="5">
        <f>C3</f>
        <v>-100</v>
      </c>
      <c r="D4" s="5">
        <f>C4+D3</f>
        <v>-75</v>
      </c>
      <c r="E4" s="5">
        <f t="shared" ref="E4:H4" si="0">D4+E3</f>
        <v>-40</v>
      </c>
      <c r="F4" s="5">
        <f t="shared" si="0"/>
        <v>10</v>
      </c>
      <c r="G4" s="5">
        <f t="shared" si="0"/>
        <v>40</v>
      </c>
      <c r="H4" s="5">
        <f t="shared" si="0"/>
        <v>75</v>
      </c>
      <c r="I4" s="6"/>
    </row>
    <row r="5" spans="1:11" ht="22.5" customHeight="1">
      <c r="A5" s="121"/>
      <c r="B5" s="21" t="s">
        <v>14</v>
      </c>
      <c r="C5" s="7"/>
      <c r="D5" s="8" t="str">
        <f t="shared" ref="D5:E5" si="1">IF(AND(E4&gt;0,D4&lt;0),D2,IF(AND(ISNUMBER(C5),C5=C2),(D3-D4)/D3,""))</f>
        <v/>
      </c>
      <c r="E5" s="8">
        <f t="shared" si="1"/>
        <v>2</v>
      </c>
      <c r="F5" s="8">
        <f>IF(AND(G4&gt;0,F4&lt;0),F2,IF(AND(ISNUMBER(E5),E5=E2),(F3-F4)/F3,""))</f>
        <v>0.8</v>
      </c>
      <c r="G5" s="8" t="str">
        <f t="shared" ref="G5:H5" si="2">IF(AND(H4&gt;0,G4&lt;0),G2,IF(AND(ISNUMBER(F5),F5=F2),(G3-G4)/G3,""))</f>
        <v/>
      </c>
      <c r="H5" s="8" t="str">
        <f t="shared" si="2"/>
        <v/>
      </c>
      <c r="I5" s="8">
        <f>SUM(D5:H5)</f>
        <v>2.8</v>
      </c>
    </row>
    <row r="7" spans="1:11" ht="22.5" customHeight="1">
      <c r="A7" s="119" t="s">
        <v>2</v>
      </c>
      <c r="B7" s="21" t="s">
        <v>13</v>
      </c>
      <c r="C7" s="4">
        <v>0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0</v>
      </c>
      <c r="K7" s="9"/>
    </row>
    <row r="8" spans="1:11" ht="22.5" customHeight="1">
      <c r="A8" s="120"/>
      <c r="B8" s="21" t="s">
        <v>11</v>
      </c>
      <c r="C8" s="4">
        <v>-100</v>
      </c>
      <c r="D8" s="4">
        <v>28</v>
      </c>
      <c r="E8" s="4">
        <v>28</v>
      </c>
      <c r="F8" s="4">
        <v>28</v>
      </c>
      <c r="G8" s="4">
        <v>28</v>
      </c>
      <c r="H8" s="4">
        <v>28</v>
      </c>
      <c r="I8" s="4">
        <f t="shared" ref="I8:I13" si="3">SUM(C8:H8)</f>
        <v>40</v>
      </c>
    </row>
    <row r="9" spans="1:11" ht="22.5" customHeight="1">
      <c r="A9" s="120"/>
      <c r="B9" s="21" t="s">
        <v>12</v>
      </c>
      <c r="C9" s="5">
        <f>C8</f>
        <v>-100</v>
      </c>
      <c r="D9" s="5">
        <f>C9+D8</f>
        <v>-72</v>
      </c>
      <c r="E9" s="5">
        <f t="shared" ref="E9:H9" si="4">D9+E8</f>
        <v>-44</v>
      </c>
      <c r="F9" s="5">
        <f t="shared" si="4"/>
        <v>-16</v>
      </c>
      <c r="G9" s="5">
        <f t="shared" si="4"/>
        <v>12</v>
      </c>
      <c r="H9" s="5">
        <f t="shared" si="4"/>
        <v>40</v>
      </c>
      <c r="I9" s="6"/>
    </row>
    <row r="10" spans="1:11" ht="22.5" customHeight="1">
      <c r="A10" s="121"/>
      <c r="B10" s="21" t="s">
        <v>14</v>
      </c>
      <c r="C10" s="7"/>
      <c r="D10" s="8" t="str">
        <f t="shared" ref="D10:E10" si="5">IF(AND(E9&gt;0,D9&lt;0),D7,IF(AND(ISNUMBER(C10),C10=C7),(D8-D9)/D8,""))</f>
        <v/>
      </c>
      <c r="E10" s="8" t="str">
        <f t="shared" si="5"/>
        <v/>
      </c>
      <c r="F10" s="8">
        <f>IF(AND(G9&gt;0,F9&lt;0),F7,IF(AND(ISNUMBER(E10),E10=E7),(F8-F9)/F8,""))</f>
        <v>3</v>
      </c>
      <c r="G10" s="8">
        <f t="shared" ref="G10:H10" si="6">IF(AND(H9&gt;0,G9&lt;0),G7,IF(AND(ISNUMBER(F10),F10=F7),(G8-G9)/G8,""))</f>
        <v>0.5714285714285714</v>
      </c>
      <c r="H10" s="8" t="str">
        <f t="shared" si="6"/>
        <v/>
      </c>
      <c r="I10" s="8">
        <f>SUM(D10:H10)</f>
        <v>3.5714285714285712</v>
      </c>
    </row>
    <row r="12" spans="1:11" ht="22.5" customHeight="1">
      <c r="A12" s="119" t="s">
        <v>3</v>
      </c>
      <c r="B12" s="21" t="s">
        <v>13</v>
      </c>
      <c r="C12" s="4">
        <v>0</v>
      </c>
      <c r="D12" s="4">
        <v>1</v>
      </c>
      <c r="E12" s="4">
        <v>2</v>
      </c>
      <c r="F12" s="4">
        <v>3</v>
      </c>
      <c r="G12" s="4">
        <v>4</v>
      </c>
      <c r="H12" s="4">
        <v>5</v>
      </c>
      <c r="I12" s="4" t="s">
        <v>0</v>
      </c>
    </row>
    <row r="13" spans="1:11" ht="22.5" customHeight="1">
      <c r="A13" s="120"/>
      <c r="B13" s="21" t="s">
        <v>11</v>
      </c>
      <c r="C13" s="4">
        <v>-100</v>
      </c>
      <c r="D13" s="4">
        <v>15</v>
      </c>
      <c r="E13" s="4">
        <v>15</v>
      </c>
      <c r="F13" s="4">
        <v>15</v>
      </c>
      <c r="G13" s="4">
        <v>60</v>
      </c>
      <c r="H13" s="4">
        <v>80</v>
      </c>
      <c r="I13" s="4">
        <f t="shared" si="3"/>
        <v>85</v>
      </c>
    </row>
    <row r="14" spans="1:11" ht="22.5" customHeight="1">
      <c r="A14" s="120"/>
      <c r="B14" s="21" t="s">
        <v>12</v>
      </c>
      <c r="C14" s="5">
        <f>C13</f>
        <v>-100</v>
      </c>
      <c r="D14" s="5">
        <f>C14+D13</f>
        <v>-85</v>
      </c>
      <c r="E14" s="5">
        <f t="shared" ref="E14:H14" si="7">D14+E13</f>
        <v>-70</v>
      </c>
      <c r="F14" s="5">
        <f t="shared" si="7"/>
        <v>-55</v>
      </c>
      <c r="G14" s="5">
        <f t="shared" si="7"/>
        <v>5</v>
      </c>
      <c r="H14" s="5">
        <f t="shared" si="7"/>
        <v>85</v>
      </c>
      <c r="I14" s="6"/>
    </row>
    <row r="15" spans="1:11" ht="22.5" customHeight="1">
      <c r="A15" s="121"/>
      <c r="B15" s="21" t="s">
        <v>14</v>
      </c>
      <c r="C15" s="7"/>
      <c r="D15" s="8" t="str">
        <f t="shared" ref="D15:E15" si="8">IF(AND(E14&gt;0,D14&lt;0),D12,IF(AND(ISNUMBER(C15),C15=C12),(D13-D14)/D13,""))</f>
        <v/>
      </c>
      <c r="E15" s="8" t="str">
        <f t="shared" si="8"/>
        <v/>
      </c>
      <c r="F15" s="8">
        <f>IF(AND(G14&gt;0,F14&lt;0),F12,IF(AND(ISNUMBER(E15),E15=E12),(F13-F14)/F13,""))</f>
        <v>3</v>
      </c>
      <c r="G15" s="8">
        <f t="shared" ref="G15:H15" si="9">IF(AND(H14&gt;0,G14&lt;0),G12,IF(AND(ISNUMBER(F15),F15=F12),(G13-G14)/G13,""))</f>
        <v>0.91666666666666663</v>
      </c>
      <c r="H15" s="8" t="str">
        <f t="shared" si="9"/>
        <v/>
      </c>
      <c r="I15" s="8">
        <f>SUM(D15:H15)</f>
        <v>3.9166666666666665</v>
      </c>
    </row>
    <row r="17" spans="3:5" ht="22.5" customHeight="1">
      <c r="C17" s="10"/>
      <c r="E17" s="9" t="s">
        <v>15</v>
      </c>
    </row>
    <row r="18" spans="3:5" ht="22.5" customHeight="1">
      <c r="C18" s="10"/>
    </row>
    <row r="19" spans="3:5" ht="22.5" customHeight="1">
      <c r="C19" s="10"/>
    </row>
    <row r="21" spans="3:5" ht="22.5" customHeight="1">
      <c r="E21" s="9"/>
    </row>
  </sheetData>
  <mergeCells count="3">
    <mergeCell ref="A2:A5"/>
    <mergeCell ref="A7:A10"/>
    <mergeCell ref="A12:A15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8FB4-42F7-45EE-A4E6-5C0CD7F1E12B}">
  <sheetPr>
    <tabColor rgb="FFFF0000"/>
    <pageSetUpPr fitToPage="1"/>
  </sheetPr>
  <dimension ref="A2:K23"/>
  <sheetViews>
    <sheetView workbookViewId="0">
      <selection activeCell="F23" sqref="F23"/>
    </sheetView>
  </sheetViews>
  <sheetFormatPr defaultColWidth="9" defaultRowHeight="22.5" customHeight="1"/>
  <cols>
    <col min="1" max="16384" width="9" style="11"/>
  </cols>
  <sheetData>
    <row r="2" spans="1:11" ht="22.5" customHeight="1">
      <c r="A2" s="11" t="s">
        <v>1</v>
      </c>
      <c r="B2" s="11" t="s">
        <v>13</v>
      </c>
      <c r="C2" s="11">
        <v>0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 t="s">
        <v>0</v>
      </c>
    </row>
    <row r="3" spans="1:11" ht="22.5" customHeight="1">
      <c r="B3" s="12" t="s">
        <v>11</v>
      </c>
      <c r="C3" s="13">
        <v>-100</v>
      </c>
      <c r="D3" s="13">
        <v>25</v>
      </c>
      <c r="E3" s="13">
        <v>35</v>
      </c>
      <c r="F3" s="13">
        <v>50</v>
      </c>
      <c r="G3" s="13">
        <v>30</v>
      </c>
      <c r="H3" s="13">
        <v>35</v>
      </c>
      <c r="I3" s="11">
        <f>SUM(C3:H3)</f>
        <v>75</v>
      </c>
    </row>
    <row r="4" spans="1:11" ht="22.5" customHeight="1">
      <c r="B4" s="12" t="s">
        <v>12</v>
      </c>
      <c r="C4" s="14">
        <f>C3</f>
        <v>-100</v>
      </c>
      <c r="D4" s="14">
        <f>C4+D3</f>
        <v>-75</v>
      </c>
      <c r="E4" s="14">
        <f t="shared" ref="E4:H4" si="0">D4+E3</f>
        <v>-40</v>
      </c>
      <c r="F4" s="14">
        <f t="shared" si="0"/>
        <v>10</v>
      </c>
      <c r="G4" s="14">
        <f t="shared" si="0"/>
        <v>40</v>
      </c>
      <c r="H4" s="14">
        <f t="shared" si="0"/>
        <v>75</v>
      </c>
      <c r="I4" s="20" t="s">
        <v>18</v>
      </c>
    </row>
    <row r="5" spans="1:11" ht="22.5" customHeight="1">
      <c r="B5" s="11" t="s">
        <v>14</v>
      </c>
      <c r="C5" s="20" t="s">
        <v>18</v>
      </c>
      <c r="D5" s="15" t="str">
        <f t="shared" ref="D5:E5" si="1">IF(AND(E4&gt;0,D4&lt;0),D2,IF(AND(ISNUMBER(C5),C5=C2),(D3-D4)/D3,""))</f>
        <v/>
      </c>
      <c r="E5" s="15">
        <f t="shared" si="1"/>
        <v>2</v>
      </c>
      <c r="F5" s="15">
        <f>IF(AND(G4&gt;0,F4&lt;0),F2,IF(AND(ISNUMBER(E5),E5=E2),(F3-F4)/F3,""))</f>
        <v>0.8</v>
      </c>
      <c r="G5" s="15" t="str">
        <f t="shared" ref="G5:H5" si="2">IF(AND(H4&gt;0,G4&lt;0),G2,IF(AND(ISNUMBER(F5),F5=F2),(G3-G4)/G3,""))</f>
        <v/>
      </c>
      <c r="H5" s="15" t="str">
        <f t="shared" si="2"/>
        <v/>
      </c>
      <c r="I5" s="15">
        <f>SUM(D5:H5)</f>
        <v>2.8</v>
      </c>
    </row>
    <row r="6" spans="1:11" ht="22.5" customHeight="1">
      <c r="B6" s="11" t="s">
        <v>16</v>
      </c>
      <c r="C6" s="16">
        <f>I3/(COUNT(C3:H3)-1)/(-C3)</f>
        <v>0.15</v>
      </c>
      <c r="D6" s="17"/>
      <c r="E6" s="17"/>
      <c r="F6" s="17"/>
      <c r="G6" s="17"/>
      <c r="H6" s="17"/>
      <c r="I6" s="17"/>
    </row>
    <row r="8" spans="1:11" ht="22.5" customHeight="1">
      <c r="A8" s="11" t="s">
        <v>2</v>
      </c>
      <c r="B8" s="11" t="s">
        <v>13</v>
      </c>
      <c r="C8" s="11">
        <v>0</v>
      </c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 t="s">
        <v>0</v>
      </c>
      <c r="K8" s="18"/>
    </row>
    <row r="9" spans="1:11" ht="22.5" customHeight="1">
      <c r="B9" s="12" t="s">
        <v>11</v>
      </c>
      <c r="C9" s="11">
        <v>-100</v>
      </c>
      <c r="D9" s="11">
        <v>28</v>
      </c>
      <c r="E9" s="11">
        <v>28</v>
      </c>
      <c r="F9" s="11">
        <v>28</v>
      </c>
      <c r="G9" s="11">
        <v>28</v>
      </c>
      <c r="H9" s="11">
        <v>28</v>
      </c>
      <c r="I9" s="11">
        <f t="shared" ref="I9:I15" si="3">SUM(C9:H9)</f>
        <v>40</v>
      </c>
    </row>
    <row r="10" spans="1:11" ht="22.5" customHeight="1">
      <c r="B10" s="12" t="s">
        <v>12</v>
      </c>
      <c r="C10" s="14">
        <f>C9</f>
        <v>-100</v>
      </c>
      <c r="D10" s="14">
        <f>C10+D9</f>
        <v>-72</v>
      </c>
      <c r="E10" s="14">
        <f t="shared" ref="E10:H10" si="4">D10+E9</f>
        <v>-44</v>
      </c>
      <c r="F10" s="14">
        <f t="shared" si="4"/>
        <v>-16</v>
      </c>
      <c r="G10" s="14">
        <f t="shared" si="4"/>
        <v>12</v>
      </c>
      <c r="H10" s="14">
        <f t="shared" si="4"/>
        <v>40</v>
      </c>
      <c r="I10" s="20" t="s">
        <v>18</v>
      </c>
    </row>
    <row r="11" spans="1:11" ht="22.5" customHeight="1">
      <c r="B11" s="11" t="s">
        <v>14</v>
      </c>
      <c r="C11" s="20" t="s">
        <v>18</v>
      </c>
      <c r="D11" s="15" t="str">
        <f t="shared" ref="D11:E11" si="5">IF(AND(E10&gt;0,D10&lt;0),D8,IF(AND(ISNUMBER(C11),C11=C8),(D9-D10)/D9,""))</f>
        <v/>
      </c>
      <c r="E11" s="15" t="str">
        <f t="shared" si="5"/>
        <v/>
      </c>
      <c r="F11" s="15">
        <f>IF(AND(G10&gt;0,F10&lt;0),F8,IF(AND(ISNUMBER(E11),E11=E8),(F9-F10)/F9,""))</f>
        <v>3</v>
      </c>
      <c r="G11" s="15">
        <f t="shared" ref="G11:H11" si="6">IF(AND(H10&gt;0,G10&lt;0),G8,IF(AND(ISNUMBER(F11),F11=F8),(G9-G10)/G9,""))</f>
        <v>0.5714285714285714</v>
      </c>
      <c r="H11" s="15" t="str">
        <f t="shared" si="6"/>
        <v/>
      </c>
      <c r="I11" s="15">
        <f>SUM(D11:H11)</f>
        <v>3.5714285714285712</v>
      </c>
    </row>
    <row r="12" spans="1:11" ht="22.5" customHeight="1">
      <c r="B12" s="11" t="s">
        <v>16</v>
      </c>
      <c r="C12" s="16">
        <f>I9/(COUNT(C9:H9)-1)/(-C9)</f>
        <v>0.08</v>
      </c>
    </row>
    <row r="14" spans="1:11" ht="22.5" customHeight="1">
      <c r="A14" s="11" t="s">
        <v>3</v>
      </c>
      <c r="B14" s="11" t="s">
        <v>13</v>
      </c>
      <c r="C14" s="11">
        <v>0</v>
      </c>
      <c r="D14" s="11">
        <v>1</v>
      </c>
      <c r="E14" s="11">
        <v>2</v>
      </c>
      <c r="F14" s="11">
        <v>3</v>
      </c>
      <c r="G14" s="11">
        <v>4</v>
      </c>
      <c r="H14" s="11">
        <v>5</v>
      </c>
      <c r="I14" s="11" t="s">
        <v>0</v>
      </c>
    </row>
    <row r="15" spans="1:11" ht="22.5" customHeight="1">
      <c r="B15" s="12" t="s">
        <v>11</v>
      </c>
      <c r="C15" s="11">
        <v>-100</v>
      </c>
      <c r="D15" s="11">
        <v>15</v>
      </c>
      <c r="E15" s="11">
        <v>15</v>
      </c>
      <c r="F15" s="11">
        <v>15</v>
      </c>
      <c r="G15" s="11">
        <v>60</v>
      </c>
      <c r="H15" s="11">
        <v>80</v>
      </c>
      <c r="I15" s="11">
        <f t="shared" si="3"/>
        <v>85</v>
      </c>
    </row>
    <row r="16" spans="1:11" ht="22.5" customHeight="1">
      <c r="B16" s="12" t="s">
        <v>12</v>
      </c>
      <c r="C16" s="14">
        <f>C15</f>
        <v>-100</v>
      </c>
      <c r="D16" s="14">
        <f>C16+D15</f>
        <v>-85</v>
      </c>
      <c r="E16" s="14">
        <f t="shared" ref="E16:H16" si="7">D16+E15</f>
        <v>-70</v>
      </c>
      <c r="F16" s="14">
        <f t="shared" si="7"/>
        <v>-55</v>
      </c>
      <c r="G16" s="14">
        <f t="shared" si="7"/>
        <v>5</v>
      </c>
      <c r="H16" s="14">
        <f t="shared" si="7"/>
        <v>85</v>
      </c>
      <c r="I16" s="20" t="s">
        <v>18</v>
      </c>
    </row>
    <row r="17" spans="2:9" ht="22.5" customHeight="1">
      <c r="B17" s="11" t="s">
        <v>14</v>
      </c>
      <c r="C17" s="20" t="s">
        <v>18</v>
      </c>
      <c r="D17" s="15" t="str">
        <f t="shared" ref="D17:E17" si="8">IF(AND(E16&gt;0,D16&lt;0),D14,IF(AND(ISNUMBER(C17),C17=C14),(D15-D16)/D15,""))</f>
        <v/>
      </c>
      <c r="E17" s="15" t="str">
        <f t="shared" si="8"/>
        <v/>
      </c>
      <c r="F17" s="15">
        <f>IF(AND(G16&gt;0,F16&lt;0),F14,IF(AND(ISNUMBER(E17),E17=E14),(F15-F16)/F15,""))</f>
        <v>3</v>
      </c>
      <c r="G17" s="15">
        <f t="shared" ref="G17:H17" si="9">IF(AND(H16&gt;0,G16&lt;0),G14,IF(AND(ISNUMBER(F17),F17=F14),(G15-G16)/G15,""))</f>
        <v>0.91666666666666663</v>
      </c>
      <c r="H17" s="15" t="str">
        <f t="shared" si="9"/>
        <v/>
      </c>
      <c r="I17" s="15">
        <f>SUM(D17:H17)</f>
        <v>3.9166666666666665</v>
      </c>
    </row>
    <row r="18" spans="2:9" ht="22.5" customHeight="1">
      <c r="B18" s="11" t="s">
        <v>16</v>
      </c>
      <c r="C18" s="16">
        <f>I15/(COUNT(C15:H15)-1)/(-C15)</f>
        <v>0.17</v>
      </c>
    </row>
    <row r="19" spans="2:9" ht="22.5" customHeight="1">
      <c r="C19" s="19"/>
      <c r="E19" s="18" t="s">
        <v>17</v>
      </c>
    </row>
    <row r="20" spans="2:9" ht="22.5" customHeight="1">
      <c r="C20" s="19"/>
    </row>
    <row r="21" spans="2:9" ht="22.5" customHeight="1">
      <c r="C21" s="19"/>
    </row>
    <row r="23" spans="2:9" ht="22.5" customHeight="1">
      <c r="E23" s="18"/>
    </row>
  </sheetData>
  <phoneticPr fontId="2"/>
  <pageMargins left="0.7" right="0.7" top="0.75" bottom="0.75" header="0.3" footer="0.3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6C10-49CE-4494-9CA0-A58D02BAFE0F}">
  <sheetPr>
    <tabColor rgb="FFFF0000"/>
  </sheetPr>
  <dimension ref="B3:I14"/>
  <sheetViews>
    <sheetView workbookViewId="0">
      <selection activeCell="S16" sqref="S16"/>
    </sheetView>
  </sheetViews>
  <sheetFormatPr defaultRowHeight="18"/>
  <sheetData>
    <row r="3" spans="2:9">
      <c r="B3" t="s">
        <v>4</v>
      </c>
      <c r="C3">
        <v>-100</v>
      </c>
    </row>
    <row r="4" spans="2:9">
      <c r="C4" t="s">
        <v>10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0</v>
      </c>
    </row>
    <row r="5" spans="2:9">
      <c r="B5" t="s">
        <v>1</v>
      </c>
      <c r="C5">
        <v>-100</v>
      </c>
      <c r="D5">
        <v>25</v>
      </c>
      <c r="E5">
        <v>35</v>
      </c>
      <c r="F5">
        <v>50</v>
      </c>
      <c r="G5">
        <v>30</v>
      </c>
      <c r="H5">
        <v>35</v>
      </c>
      <c r="I5">
        <f>SUM(C5:H5)</f>
        <v>75</v>
      </c>
    </row>
    <row r="6" spans="2:9">
      <c r="C6" t="s">
        <v>10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0</v>
      </c>
    </row>
    <row r="7" spans="2:9">
      <c r="B7" t="s">
        <v>2</v>
      </c>
      <c r="C7">
        <v>-100</v>
      </c>
      <c r="D7">
        <v>28</v>
      </c>
      <c r="E7">
        <v>28</v>
      </c>
      <c r="F7">
        <v>28</v>
      </c>
      <c r="G7">
        <v>28</v>
      </c>
      <c r="H7">
        <v>28</v>
      </c>
      <c r="I7">
        <f t="shared" ref="I7:I9" si="0">SUM(C7:H7)</f>
        <v>40</v>
      </c>
    </row>
    <row r="8" spans="2:9">
      <c r="C8" t="s">
        <v>10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0</v>
      </c>
    </row>
    <row r="9" spans="2:9">
      <c r="B9" t="s">
        <v>3</v>
      </c>
      <c r="C9">
        <v>-100</v>
      </c>
      <c r="D9">
        <v>15</v>
      </c>
      <c r="E9">
        <v>15</v>
      </c>
      <c r="F9">
        <v>15</v>
      </c>
      <c r="G9">
        <v>60</v>
      </c>
      <c r="H9">
        <v>80</v>
      </c>
      <c r="I9">
        <f t="shared" si="0"/>
        <v>85</v>
      </c>
    </row>
    <row r="12" spans="2:9">
      <c r="C12" s="1">
        <f>I5/(COUNT(C5:H5)-1)/(-$C$3)</f>
        <v>0.15</v>
      </c>
    </row>
    <row r="13" spans="2:9">
      <c r="C13" s="1">
        <f>I7/(COUNT(C7:H7)-1)/(-$C$3)</f>
        <v>0.08</v>
      </c>
    </row>
    <row r="14" spans="2:9">
      <c r="C14" s="1">
        <f t="shared" ref="C14" si="1">I9/(COUNT(C9:H9)-1)/(-$C$3)</f>
        <v>0.17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WS6</vt:lpstr>
      <vt:lpstr>3（Kalep掲載用）投資評価の例 (回収期間)</vt:lpstr>
      <vt:lpstr>4（Kalep掲載用）投資評価の例 (投資利益率法) </vt:lpstr>
      <vt:lpstr>（初稿）3（DL対応）投資評価の例 (回収期間) (2)</vt:lpstr>
      <vt:lpstr>（初稿）4（DL対応投資評価の例 (投資利益率法) (2)</vt:lpstr>
      <vt:lpstr>投資評価の例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林健太郎</dc:creator>
  <cp:lastModifiedBy>officeuser02</cp:lastModifiedBy>
  <cp:lastPrinted>2025-11-09T00:41:55Z</cp:lastPrinted>
  <dcterms:created xsi:type="dcterms:W3CDTF">2015-06-05T18:19:34Z</dcterms:created>
  <dcterms:modified xsi:type="dcterms:W3CDTF">2026-01-07T09:18:10Z</dcterms:modified>
</cp:coreProperties>
</file>